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2315" windowHeight="10875" tabRatio="866" activeTab="5"/>
  </bookViews>
  <sheets>
    <sheet name="Стр.1" sheetId="1" r:id="rId1"/>
    <sheet name="Стр.2" sheetId="2" r:id="rId2"/>
    <sheet name="баланс" sheetId="3" r:id="rId3"/>
    <sheet name="Т2 2019" sheetId="4" r:id="rId4"/>
    <sheet name="Т2 2020" sheetId="5" r:id="rId5"/>
    <sheet name="Т2 2021" sheetId="6" r:id="rId6"/>
    <sheet name="Т 2.3" sheetId="7" r:id="rId7"/>
    <sheet name="Т 3.4" sheetId="8" r:id="rId8"/>
    <sheet name="Р 1.1-1.3" sheetId="9" r:id="rId9"/>
    <sheet name="Р 1.4-1,5" sheetId="10" r:id="rId10"/>
    <sheet name="Р 2,3,4" sheetId="11" r:id="rId11"/>
    <sheet name="Р 5.5,5.6" sheetId="12" r:id="rId12"/>
    <sheet name="3.5" sheetId="13" r:id="rId13"/>
    <sheet name="3.6" sheetId="14" r:id="rId14"/>
  </sheets>
  <definedNames>
    <definedName name="_xlnm.Print_Area" localSheetId="12">'3.5'!$A$1:$E$53</definedName>
    <definedName name="_xlnm.Print_Area" localSheetId="13">'3.6'!$A$1:$E$19</definedName>
    <definedName name="_xlnm.Print_Area" localSheetId="2">'баланс'!$A$1:$E$27</definedName>
    <definedName name="_xlnm.Print_Area" localSheetId="8">'Р 1.1-1.3'!$A$1:$J$44</definedName>
    <definedName name="_xlnm.Print_Area" localSheetId="9">'Р 1.4-1,5'!$A$1:$D$53</definedName>
    <definedName name="_xlnm.Print_Area" localSheetId="10">'Р 2,3,4'!$A$1:$F$100</definedName>
    <definedName name="_xlnm.Print_Area" localSheetId="11">'Р 5.5,5.6'!$A$1:$E$72</definedName>
    <definedName name="_xlnm.Print_Area" localSheetId="1">'Стр.2'!$A$1:$ED$21</definedName>
    <definedName name="_xlnm.Print_Area" localSheetId="6">'Т 2.3'!$A$1:$L$15</definedName>
    <definedName name="_xlnm.Print_Area" localSheetId="7">'Т 3.4'!$A$1:$C$30</definedName>
    <definedName name="_xlnm.Print_Area" localSheetId="3">'Т2 2019'!$A$1:$L$48</definedName>
    <definedName name="_xlnm.Print_Area" localSheetId="4">'Т2 2020'!$A$1:$L$48</definedName>
    <definedName name="_xlnm.Print_Area" localSheetId="5">'Т2 2021'!$A$1:$L$47</definedName>
  </definedNames>
  <calcPr fullCalcOnLoad="1"/>
</workbook>
</file>

<file path=xl/sharedStrings.xml><?xml version="1.0" encoding="utf-8"?>
<sst xmlns="http://schemas.openxmlformats.org/spreadsheetml/2006/main" count="862" uniqueCount="387">
  <si>
    <t>Таблица 2</t>
  </si>
  <si>
    <t>Показатели по поступлениям</t>
  </si>
  <si>
    <t>и выплатам учреждения (подразделения)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</si>
  <si>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</si>
  <si>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</si>
  <si>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</si>
  <si>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</si>
  <si>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</si>
  <si>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</si>
  <si>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</si>
  <si>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</si>
  <si>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</si>
  <si>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</si>
  <si>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</si>
  <si>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</si>
  <si>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</si>
  <si>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</si>
  <si>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</si>
  <si>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</si>
  <si>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</si>
  <si>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</si>
  <si>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</si>
  <si>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</si>
  <si>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</si>
  <si>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</si>
  <si>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</si>
  <si>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</si>
  <si>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</si>
  <si>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</si>
  <si>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</si>
  <si>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</si>
  <si>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</si>
  <si>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</si>
  <si>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</si>
  <si>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</si>
  <si>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</si>
  <si>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</si>
  <si>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</si>
  <si>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N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</si>
  <si>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</si>
  <si>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</si>
  <si>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</si>
  <si>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</si>
  <si>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</si>
  <si>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</si>
  <si>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</si>
  <si>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</si>
  <si>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</si>
  <si>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x</t>
  </si>
  <si>
    <t>Наименование расходов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</si>
  <si>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</si>
  <si>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</si>
  <si>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</si>
  <si>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>1.4. Расчеты (обоснования) страховых взносов на обязательное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</si>
  <si>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</si>
  <si>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</si>
  <si>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</si>
  <si>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</si>
  <si>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1.1.</t>
  </si>
  <si>
    <t>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</si>
  <si>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</si>
  <si>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</si>
  <si>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</si>
  <si>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</si>
  <si>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</si>
  <si>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</si>
  <si>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</si>
  <si>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</si>
  <si>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</si>
  <si>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</si>
  <si>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</si>
  <si>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</si>
  <si>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</si>
  <si>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2.5.</t>
  </si>
  <si>
    <t>Страховые взносы в Федеральный фонд обязательного медицинского страхования, всего (по ставке 5,1%)</t>
  </si>
  <si>
    <t>Налог на имущество</t>
  </si>
  <si>
    <t>Младший обслуживающий персонал</t>
  </si>
  <si>
    <t xml:space="preserve">                     на закупку товаров, работ, услуг)</t>
  </si>
  <si>
    <t>Размер одной выплаты, руб.</t>
  </si>
  <si>
    <t>Количество выплат в год</t>
  </si>
  <si>
    <t>Общая сумма выплат, руб. (гр. 3 x гр. 4)</t>
  </si>
  <si>
    <t>Количество номеров</t>
  </si>
  <si>
    <t>Количество платежей в год</t>
  </si>
  <si>
    <t>Стоимость за единицу, руб.</t>
  </si>
  <si>
    <t>Сумма, руб. (гр. 3 x гр. 4 x гр. 5)</t>
  </si>
  <si>
    <t>Количество услуг перевозки</t>
  </si>
  <si>
    <t>Цена услуги перевозки, руб.</t>
  </si>
  <si>
    <t>Сумма, руб. (гр. 3 x гр. 4)</t>
  </si>
  <si>
    <t>Размер потребления ресурсов</t>
  </si>
  <si>
    <t>Тариф (с учетом НДС), руб.</t>
  </si>
  <si>
    <t>Индексация, %</t>
  </si>
  <si>
    <t>Сумма, руб. (гр. 4 x гр. 5 x гр. 6)</t>
  </si>
  <si>
    <t>Количество</t>
  </si>
  <si>
    <t>Ставка арендной платы</t>
  </si>
  <si>
    <t>Стоимость с учетом НДС, руб.</t>
  </si>
  <si>
    <t>Объект</t>
  </si>
  <si>
    <t>Количество работ (услуг)</t>
  </si>
  <si>
    <t>Стоимость работ (услуг), руб.</t>
  </si>
  <si>
    <t>Количество договоров</t>
  </si>
  <si>
    <t>Стоимость услуги, руб.</t>
  </si>
  <si>
    <t>Средняя стоимость, руб.</t>
  </si>
  <si>
    <t>Сумма, руб. (гр. 2 x гр. 3)</t>
  </si>
  <si>
    <t>1.3. Расчеты (обоснования) выплат персоналу по уходу</t>
  </si>
  <si>
    <t xml:space="preserve">                               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</si>
  <si>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</si>
  <si>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</si>
  <si>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</si>
  <si>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Сведения о средствах, поступающих</t>
  </si>
  <si>
    <t xml:space="preserve">            во временное распоряжение учреждения (подразделения)</t>
  </si>
  <si>
    <t>Сумма (руб., с точностью до двух знаков после запятой - 0,00)</t>
  </si>
  <si>
    <t>Поступление</t>
  </si>
  <si>
    <t>Выбытие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</si>
  <si>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</si>
  <si>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</si>
  <si>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</si>
  <si>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</si>
  <si>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</si>
  <si>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</si>
  <si>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</si>
  <si>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Таблица 3.</t>
  </si>
  <si>
    <t>Таблица 1.3</t>
  </si>
  <si>
    <t>Таблица 3</t>
  </si>
  <si>
    <t xml:space="preserve">     4. Расчет (обоснование) прочих расходов (кроме расходов</t>
  </si>
  <si>
    <t xml:space="preserve">Фонд оплаты труда в год, руб. </t>
  </si>
  <si>
    <t>5.2. Расчет (обоснование) расходов на оплату транспортных услуг</t>
  </si>
  <si>
    <t>Таблица 5.3.</t>
  </si>
  <si>
    <t xml:space="preserve">     5.4. Расчет (обоснование) расходов на оплату аренды имущества</t>
  </si>
  <si>
    <t>безвозмездные перечисления организациям</t>
  </si>
  <si>
    <t>Таблица 4.</t>
  </si>
  <si>
    <t>страхование в Пенсионный фонд Российской Федерации, в Фонд</t>
  </si>
  <si>
    <t>социального страхования Российской Федерации, в Федеральный</t>
  </si>
  <si>
    <t xml:space="preserve"> фонд обязательного медицинского страхования</t>
  </si>
  <si>
    <t>субсидии на финансовое обеспечение выполнения муниципального задания из бюджетов всех уровней</t>
  </si>
  <si>
    <t>10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</si>
  <si>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</si>
  <si>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</si>
  <si>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</si>
  <si>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</si>
  <si>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</si>
  <si>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</si>
  <si>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</si>
  <si>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</si>
  <si>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</si>
  <si>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</si>
  <si>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</si>
  <si>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</si>
  <si>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</si>
  <si>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</si>
  <si>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</si>
  <si>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</si>
  <si>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</si>
  <si>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</si>
  <si>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</si>
  <si>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</si>
  <si>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 xml:space="preserve"> год</t>
  </si>
  <si>
    <t>Дата</t>
  </si>
  <si>
    <t xml:space="preserve">Наименование </t>
  </si>
  <si>
    <t>по ОКПО</t>
  </si>
  <si>
    <t>муниципального</t>
  </si>
  <si>
    <t>учреждения</t>
  </si>
  <si>
    <t>(подразделения)</t>
  </si>
  <si>
    <t>383</t>
  </si>
  <si>
    <t xml:space="preserve">Наименование органа, </t>
  </si>
  <si>
    <t>осуществляющего</t>
  </si>
  <si>
    <t xml:space="preserve">функции и полномочия </t>
  </si>
  <si>
    <t>учредителя</t>
  </si>
  <si>
    <t xml:space="preserve">Адрес фактического </t>
  </si>
  <si>
    <t>местонахождения</t>
  </si>
  <si>
    <t>-</t>
  </si>
  <si>
    <t>Итого по объекту</t>
  </si>
  <si>
    <t>Натуральные показатели</t>
  </si>
  <si>
    <t>Тариф (сумма по договору на единицу, руб.</t>
  </si>
  <si>
    <t>Итого по видам услуг</t>
  </si>
  <si>
    <t>Услуги местной и внутризонновой связи (телефон)</t>
  </si>
  <si>
    <t>Услуги интернет связи по передаче данных, доступ в компьютерную сеть</t>
  </si>
  <si>
    <t>Показатели выплат по расходам</t>
  </si>
  <si>
    <t>на закупку товаров, работ, услуг учреждения (подразделения)</t>
  </si>
  <si>
    <t>Таблица 2.1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</si>
  <si>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</si>
  <si>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</si>
  <si>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</si>
  <si>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</si>
  <si>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</si>
  <si>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2019 год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</si>
  <si>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</si>
  <si>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</si>
  <si>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</si>
  <si>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Приобретение канц.товаров бумага для принтера</t>
  </si>
  <si>
    <t>Дез. ср-во «Аламинол», 1л</t>
  </si>
  <si>
    <t>Дез. Ср-во с моющим эфф. «Ника-2», 1л.</t>
  </si>
  <si>
    <t>Дез. Таблетки «Абактерил-хлор», 1кг, 300таб.</t>
  </si>
  <si>
    <t>Дез.ср-во для посуд.машин «Калгонит», 1 кг</t>
  </si>
  <si>
    <t>Горчица, 400г</t>
  </si>
  <si>
    <t>«Хлорамин-Б», 15кг (300г)</t>
  </si>
  <si>
    <t>Мыло хозяйственное 140г 72% СОЛНЫШКО в обертке</t>
  </si>
  <si>
    <t>Мыло туалетное 100г ДЕТСКОЕ</t>
  </si>
  <si>
    <t>Сода пищевая 500г</t>
  </si>
  <si>
    <t>Порошок стиральный детский УШАСТЫЙ НЯНЬ 4, 5кг универсальный</t>
  </si>
  <si>
    <t>Средство для удаления накипи CALGON 550г</t>
  </si>
  <si>
    <t>Бумага туалетная 2-сл.Мягкий знак белая 4рул./уп.с73</t>
  </si>
  <si>
    <t>Бумага туалетная д/держ.Aster 2-сл.341201 160м</t>
  </si>
  <si>
    <t>Салфетки 1-сл.24х24 ПАСТЕЛЬ голубые 75шт./уп.</t>
  </si>
  <si>
    <t>Салфетки 1-сл.24х24 ПАСТЕЛЬ желтые 75шт./уп.</t>
  </si>
  <si>
    <t>Салфетки 1-сл.24х24 ПАСТЕЛЬ розовые 75шт./уп.</t>
  </si>
  <si>
    <t>Салфетки влажные PAMPERINO ДЕТСКИЕ 80шт в упаковке с клапаном</t>
  </si>
  <si>
    <t>Пошлины, Пожертвования учреждениям образования</t>
  </si>
  <si>
    <t>УТВЕРЖДАЮ</t>
  </si>
  <si>
    <t>Администрация ГО г. Сибай РБ</t>
  </si>
  <si>
    <t>(наименование органа, осуществляющего функции 
и полномочия учредителя, распорядителя средств бюджета городского округа город Сибай Республики Башкортостан муниципального учреждения)</t>
  </si>
  <si>
    <t>Руководитель</t>
  </si>
  <si>
    <t>(уполномоченное лицо)</t>
  </si>
  <si>
    <t>Глава Администрации</t>
  </si>
  <si>
    <t>(должность)</t>
  </si>
  <si>
    <t>Коды</t>
  </si>
  <si>
    <t>Глава по БК</t>
  </si>
  <si>
    <t>775</t>
  </si>
  <si>
    <t>ИНН</t>
  </si>
  <si>
    <t>КПП</t>
  </si>
  <si>
    <t>по ОКТМО</t>
  </si>
  <si>
    <t>единица измерения по ОКЕИ</t>
  </si>
  <si>
    <t>026701001</t>
  </si>
  <si>
    <t xml:space="preserve">код по реестру участников бюджетного </t>
  </si>
  <si>
    <t>процесса, а также юридических лиц, не</t>
  </si>
  <si>
    <t>являющихся участниками бюджетного</t>
  </si>
  <si>
    <t>Администрация городского округа город Сибай Республики Башкортостан</t>
  </si>
  <si>
    <t xml:space="preserve">Единица измерения: </t>
  </si>
  <si>
    <t>рубль</t>
  </si>
  <si>
    <t>I. Сведения о деятельности муниципального учреждения городского округа город Сибай Республики Башкортостан (подразделения)</t>
  </si>
  <si>
    <t xml:space="preserve">1.2. Виды деятельности муниципального учреждения городского округа город Сибай Республики Башкортостан (подразделения): </t>
  </si>
  <si>
    <t xml:space="preserve">1.3. Перечень услуг (работ), осуществляемых на платной (частично платной) основе: </t>
  </si>
  <si>
    <t>Сумма, руб.</t>
  </si>
  <si>
    <t>5.1</t>
  </si>
  <si>
    <t>0001</t>
  </si>
  <si>
    <t>010</t>
  </si>
  <si>
    <t>020</t>
  </si>
  <si>
    <t>030</t>
  </si>
  <si>
    <t>040</t>
  </si>
  <si>
    <t>Источник финансового обеспечения бюджет субсидии на финансовое обеспечение выполнения муниципального задания из  бюджета городского округа город Сибай Республики Башкортостан</t>
  </si>
  <si>
    <t>80743000</t>
  </si>
  <si>
    <t>на 01.01.2019 г.</t>
  </si>
  <si>
    <t>по 223 фз  учреждения : Шифа, Юлдаш</t>
  </si>
  <si>
    <t>остальные по 44 ФЗ</t>
  </si>
  <si>
    <t>Все расходы по строке 2001</t>
  </si>
  <si>
    <t>Исполнитель</t>
  </si>
  <si>
    <t>АУП</t>
  </si>
  <si>
    <t>Пед раб</t>
  </si>
  <si>
    <t>Местный</t>
  </si>
  <si>
    <t>Заместители руководителя по АХЧ</t>
  </si>
  <si>
    <t>Налог на землю</t>
  </si>
  <si>
    <t>Негативное воздействие на окружающую среду</t>
  </si>
  <si>
    <t>Электроэнергия</t>
  </si>
  <si>
    <t>Теплоэнергия</t>
  </si>
  <si>
    <t>Водоотведение</t>
  </si>
  <si>
    <t>Водоснабжение</t>
  </si>
  <si>
    <t>Зарядка огнетушителей</t>
  </si>
  <si>
    <t>Замер сопротивлений изоляции проводов</t>
  </si>
  <si>
    <t>Техническое обслуживание теплосчетчиков</t>
  </si>
  <si>
    <t>Техническое обслуживание средств охранной сигнализации</t>
  </si>
  <si>
    <t>Техническое обслуживание средств пожарной сигнализации</t>
  </si>
  <si>
    <t>Техническое облуживание электрических сетей</t>
  </si>
  <si>
    <t>Техническое обслуживание горячего водоснабжения, канализации, отопления</t>
  </si>
  <si>
    <t>Техническое обслуживание сигнала в пожарную часть</t>
  </si>
  <si>
    <t>Оппресовка отопительной системы</t>
  </si>
  <si>
    <t>Текущий ремонт помещений</t>
  </si>
  <si>
    <t>Вывоз твердых бытовых отходов</t>
  </si>
  <si>
    <t>Дератизация, дезинсекция</t>
  </si>
  <si>
    <t>Содержание в чистоте помещений</t>
  </si>
  <si>
    <t>Услуги охраны</t>
  </si>
  <si>
    <t>Медицинский осмотр персонала</t>
  </si>
  <si>
    <t>Услуги нотариуса</t>
  </si>
  <si>
    <t>Подписка на периодические издания</t>
  </si>
  <si>
    <t>Курсы повышения квалификации</t>
  </si>
  <si>
    <t>Приобретение канц.товаров (файлы, ручки)</t>
  </si>
  <si>
    <t xml:space="preserve">оплата труда  </t>
  </si>
  <si>
    <t>начисления на выплаты по оплате труда</t>
  </si>
  <si>
    <t xml:space="preserve">прочие выплаты </t>
  </si>
  <si>
    <t>уплата налогов,входящих в группу налога на имущество</t>
  </si>
  <si>
    <t>уплата иных налогов</t>
  </si>
  <si>
    <t>уплата штрафов, пеней за несвоевременную уплату налогов и сборов</t>
  </si>
  <si>
    <t>Директор КУ ЦБ-главный бухгалтер</t>
  </si>
  <si>
    <t>Хамидуллина Н.В.</t>
  </si>
  <si>
    <t>тел: 8(34775)2-88-11</t>
  </si>
  <si>
    <t>Код видов расходов    111</t>
  </si>
  <si>
    <t>Код видов расходов    112</t>
  </si>
  <si>
    <t>Код видов расходов    119</t>
  </si>
  <si>
    <t>Код видов расходов  850</t>
  </si>
  <si>
    <t>Код видов расходов  244</t>
  </si>
  <si>
    <t>Источник финансового обеспечения средства от предпринимательской и иной приносящей доход деятельности</t>
  </si>
  <si>
    <t>ИТОГО 211</t>
  </si>
  <si>
    <t>Командировочные расходы</t>
  </si>
  <si>
    <t>45318432</t>
  </si>
  <si>
    <t>0267007328</t>
  </si>
  <si>
    <t>Муниципальное общеобразовательное бюджетное учреждение "Башкирский лицей имени Рамазана Уметбаева" городского округа город Сибай Республики Башкортостан</t>
  </si>
  <si>
    <t>453837, Россия, Республика Башкортостан, город Сибай, улица Кусимова,7</t>
  </si>
  <si>
    <t xml:space="preserve">1.1. . Цели деятельности муниципального учреждения городского округа город Сибай Республики Башкортостан (подразделения): </t>
  </si>
  <si>
    <t>обеспечение реализации права граждан на получение начального общего образования, основного общего образования среднего (полного) общего образования</t>
  </si>
  <si>
    <t>1)   Образовательная деятельность по реализации  муниципальных общеобразовательных программ(включающие федеральный  и республиканский  компоненты)  начального общего, основного общего, среднего (полного) общего образования</t>
  </si>
  <si>
    <t>2)   Реализует дополнительные образовательные программы и   может оказывать  дополнительные услуги, в том числе платные, за пределами основных общеобразовательных программ, определяющих статус Учреждения</t>
  </si>
  <si>
    <t>• обучение  обучающихся   по  дополнительным  образовательным  программам (за  пределами  муниципальных  образовательных  стандартов);</t>
  </si>
  <si>
    <t>• углубленное изучение отдельных дисциплин (за пределами муниципальных образовательных стандартов);</t>
  </si>
  <si>
    <t>•дополнительное образование населению, включая кружки по интересам (игра на музыкальных инструментах, фотографирование, кино – видео – радиолюбительское дело, авиамоделизм, кройка и шитье, вязание, домоводство, хореография, вокал, ИЗО, народные промыслы, шахматы, туризм  и.т.д.), спортивные секции  и т.д.;</t>
  </si>
  <si>
    <t xml:space="preserve">• курсы  по подготовке обучающихся и населения к сдаче  ЕГЭ и ГИА; </t>
  </si>
  <si>
    <t xml:space="preserve">• учебно-производственная  деятельность,  реализуемая  учебными  мастерскими населению; </t>
  </si>
  <si>
    <t>• предоставление  услуг  библиотеки,  музея,  спортивных  сооружений, вычислительной  техники,  оргтехники;</t>
  </si>
  <si>
    <t>• предоставление  дистанционного  обучения,  оказание  услуг  по использованию  Интернет  населению;</t>
  </si>
  <si>
    <t>• подготовительные курсы будущих первоклассников;</t>
  </si>
  <si>
    <t>• услуги  логопедической  и  психологической  помощи.</t>
  </si>
  <si>
    <t>Дирктор МОБУ Башкирский лицей имени Рамазана Уметбаева</t>
  </si>
  <si>
    <t>Нугаманов И.Р.</t>
  </si>
  <si>
    <t>Директор</t>
  </si>
  <si>
    <t>Заместители директора по УР,ВР</t>
  </si>
  <si>
    <t>Лаборант</t>
  </si>
  <si>
    <t>Учителя</t>
  </si>
  <si>
    <t>Прочие педагогические работники</t>
  </si>
  <si>
    <t>Аттестаты</t>
  </si>
  <si>
    <t>Приобретение книжной продукции, обеспечивающих возможность реализации образовательных требований ФГОС ДОО</t>
  </si>
  <si>
    <t>Строительные материалы для ремонта</t>
  </si>
  <si>
    <t>Приобретение мебели для первоклассников</t>
  </si>
  <si>
    <t>Таблица 2.3</t>
  </si>
  <si>
    <t>Таблица 2.2</t>
  </si>
  <si>
    <t>1.3. Расчеты (обоснования) выплат персоналу при направлении в служебные командировки</t>
  </si>
  <si>
    <t>1.2. Расчеты (обоснования) расходов на оплату труда</t>
  </si>
  <si>
    <t>1.1. Расчеты (обоснования) расходов на оплату труда</t>
  </si>
  <si>
    <t xml:space="preserve"> 1. Расчеты (обоснования) выплат персоналу </t>
  </si>
  <si>
    <t>1.5. Расчеты (обоснования) страховых взносов на обязательное</t>
  </si>
  <si>
    <t>2. Расчет (обоснование) расходов на уплату налогов,сборов и иных платежей</t>
  </si>
  <si>
    <t xml:space="preserve">3. Расчет (обоснование) расходов на закупку товаров, работ, услуг
</t>
  </si>
  <si>
    <t>3.1. Расчет (обоснование) расходов на оплату услуг связи</t>
  </si>
  <si>
    <t>3.2. Расчет (обоснование) расходов на оплату коммунальных услуг</t>
  </si>
  <si>
    <t>III. Расчеты (обоснования) плановых показателей по выплатам, использование при формировании Плана</t>
  </si>
  <si>
    <t>3.5. Расчет (обоснование) расходов на приобретение основных средств</t>
  </si>
  <si>
    <t xml:space="preserve"> материальных запасов</t>
  </si>
  <si>
    <t>3.6. Расчет (обоснование) расходов на приобретение основных средств</t>
  </si>
  <si>
    <t>3.8. Расчет (обоснование) расходов на приобретение</t>
  </si>
  <si>
    <t xml:space="preserve">3.10. Расчет (обоснование) расходов на приобретение </t>
  </si>
  <si>
    <t>материальных запасов</t>
  </si>
  <si>
    <t>Р.А.Афзалов</t>
  </si>
  <si>
    <t>и плановый период 2019 и 2020 года</t>
  </si>
  <si>
    <t>января</t>
  </si>
  <si>
    <t>Техник</t>
  </si>
  <si>
    <t xml:space="preserve">       3.3. Расчет (обоснование) расходов на оплату работ, услуг</t>
  </si>
  <si>
    <t xml:space="preserve">                          по содержанию имущества</t>
  </si>
  <si>
    <t>Техническое обслуживание зданий</t>
  </si>
  <si>
    <t>Поверка  теплосчетчиков</t>
  </si>
  <si>
    <t>Заправка картриджей</t>
  </si>
  <si>
    <t>Источник финансового обеспечения иные субсидии, предоставленные из бюджета</t>
  </si>
  <si>
    <t>Х</t>
  </si>
  <si>
    <t>3.4 Расчет (обоснование) расходов на оплату прочих работ, услуг</t>
  </si>
  <si>
    <t>Информационные услуги</t>
  </si>
  <si>
    <t>Проектные работы</t>
  </si>
  <si>
    <t>Здание МОБУ "Башкирский лицей им.Рамазана Уметбаева"</t>
  </si>
  <si>
    <t>Испытание пожарных лестниц</t>
  </si>
  <si>
    <t>Альбаум Л.С.</t>
  </si>
  <si>
    <t>на 2020 год</t>
  </si>
  <si>
    <t>на 01.01.2020 г.</t>
  </si>
  <si>
    <t>01</t>
  </si>
  <si>
    <t>Услуги по организации питания</t>
  </si>
  <si>
    <t>19</t>
  </si>
  <si>
    <t>01.01.2019</t>
  </si>
  <si>
    <t>на 2019</t>
  </si>
  <si>
    <r>
      <t xml:space="preserve">        в том числе балансовая стоимость особо ценного движимого имущества </t>
    </r>
    <r>
      <rPr>
        <b/>
        <sz val="12"/>
        <rFont val="Times New Roman"/>
        <family val="1"/>
      </rPr>
      <t xml:space="preserve">на 01.01.2019 –  1 937 618,96 руб. </t>
    </r>
  </si>
  <si>
    <t>II. Показатели финансового состояния муниципального общеобразовательного бюджетного учреждения "Башкирский лицей имени Рамазана Уметбаева" городского округа город Сибай Республики Башкортостан на 01.01.2019</t>
  </si>
  <si>
    <t>на 01.01.2021 г.</t>
  </si>
  <si>
    <t>доходы от возмещения затрат по содержанию имущества , находящегося в аренде в соответствии с договором аренды</t>
  </si>
  <si>
    <t xml:space="preserve">на 01.01.2019 год </t>
  </si>
  <si>
    <t>на 2021 год</t>
  </si>
  <si>
    <t xml:space="preserve">                   на 01 января 2019 г.</t>
  </si>
  <si>
    <t>Ремонт систем канализации</t>
  </si>
  <si>
    <t>Изготовление технических паспортов</t>
  </si>
  <si>
    <t>Приобретение стульев школьных</t>
  </si>
  <si>
    <t>Новогодние подарки</t>
  </si>
  <si>
    <t>Батарейки на АПС</t>
  </si>
  <si>
    <t>Заправка картриджа</t>
  </si>
  <si>
    <t>Экспертиза ППМИ</t>
  </si>
  <si>
    <t>Жесткий диск для системы видеонаблюдения</t>
  </si>
  <si>
    <t>Источник финансового обеспечения бюджет: иные субсидии, предоставленные из бюджета</t>
  </si>
  <si>
    <t>Софинансирование расходов на участие в республиканской программе "Информационная среда"</t>
  </si>
  <si>
    <t>Источник финансового обеспечения: средства от приносящей доход деятельности.</t>
  </si>
  <si>
    <t>Источник финансового обеспечения: иные субсидии, предоставляемые из бюджета.</t>
  </si>
  <si>
    <t>Проведение тестирование на наличие наркотических веществ у школьников</t>
  </si>
  <si>
    <t>Софинансирование расходов ППМИ</t>
  </si>
  <si>
    <t>Софинансирование расходов на проведение капитального ремонта по ликвидации второй смены средства ГО г.Сибай</t>
  </si>
  <si>
    <t>Софинансирование расходов на проведение капитального ремонта по ликвидации второй смены средства РБ</t>
  </si>
  <si>
    <t>Источник финансового обеспечения:средства от предпринимательской и иной приносящей доход деятельности</t>
  </si>
  <si>
    <r>
      <t xml:space="preserve">1.4. Общая балансовая стоимость недвижимого муниципального имущества </t>
    </r>
    <r>
      <rPr>
        <b/>
        <sz val="12"/>
        <rFont val="Times New Roman"/>
        <family val="1"/>
      </rPr>
      <t>на 01.01.2019 -   68 092 662,85 руб.</t>
    </r>
  </si>
  <si>
    <r>
      <t xml:space="preserve">1.5. Общая балансовая стоимость движимого муниципального имущества </t>
    </r>
    <r>
      <rPr>
        <b/>
        <sz val="12"/>
        <rFont val="Times New Roman"/>
        <family val="1"/>
      </rPr>
      <t xml:space="preserve">на 01.01.2019 -   12 673 102,06 руб. </t>
    </r>
  </si>
  <si>
    <t>социальные пособия и компенсации персоналу в денежной форме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</si>
</sst>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#,##0.00_р_.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#,##0.000"/>
    <numFmt numFmtId="185" formatCode="#,##0.0000"/>
    <numFmt numFmtId="186" formatCode="#,##0.00000"/>
    <numFmt numFmtId="187" formatCode="0.0000000"/>
    <numFmt numFmtId="188" formatCode="0.00000000"/>
    <numFmt numFmtId="189" formatCode="0.00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color indexed="12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sz val="11"/>
      <color indexed="36"/>
      <name val="Times New Roman"/>
      <family val="1"/>
    </font>
    <font>
      <b/>
      <sz val="11"/>
      <color indexed="36"/>
      <name val="Times New Roman"/>
      <family val="1"/>
    </font>
    <font>
      <b/>
      <sz val="10"/>
      <color indexed="36"/>
      <name val="Arial Cyr"/>
      <family val="0"/>
    </font>
    <font>
      <b/>
      <sz val="9"/>
      <color indexed="36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4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4" fontId="3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4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center" vertical="top" wrapText="1"/>
    </xf>
    <xf numFmtId="4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justify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 indent="3"/>
    </xf>
    <xf numFmtId="0" fontId="3" fillId="2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10" xfId="42" applyFont="1" applyFill="1" applyBorder="1" applyAlignment="1" applyProtection="1">
      <alignment vertical="top" wrapText="1"/>
      <protection/>
    </xf>
    <xf numFmtId="0" fontId="3" fillId="24" borderId="10" xfId="0" applyFont="1" applyFill="1" applyBorder="1" applyAlignment="1">
      <alignment vertical="top" wrapText="1"/>
    </xf>
    <xf numFmtId="4" fontId="3" fillId="24" borderId="10" xfId="0" applyNumberFormat="1" applyFont="1" applyFill="1" applyBorder="1" applyAlignment="1">
      <alignment vertical="top" wrapText="1"/>
    </xf>
    <xf numFmtId="0" fontId="7" fillId="24" borderId="10" xfId="42" applyFont="1" applyFill="1" applyBorder="1" applyAlignment="1" applyProtection="1">
      <alignment vertical="top" wrapText="1"/>
      <protection/>
    </xf>
    <xf numFmtId="0" fontId="4" fillId="24" borderId="0" xfId="0" applyFont="1" applyFill="1" applyAlignment="1">
      <alignment/>
    </xf>
    <xf numFmtId="176" fontId="3" fillId="24" borderId="0" xfId="0" applyNumberFormat="1" applyFont="1" applyFill="1" applyAlignment="1">
      <alignment/>
    </xf>
    <xf numFmtId="0" fontId="3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wrapText="1"/>
    </xf>
    <xf numFmtId="4" fontId="4" fillId="24" borderId="0" xfId="0" applyNumberFormat="1" applyFont="1" applyFill="1" applyAlignment="1">
      <alignment/>
    </xf>
    <xf numFmtId="0" fontId="4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center" wrapText="1"/>
    </xf>
    <xf numFmtId="4" fontId="19" fillId="0" borderId="0" xfId="0" applyNumberFormat="1" applyFont="1" applyFill="1" applyAlignment="1">
      <alignment/>
    </xf>
    <xf numFmtId="0" fontId="18" fillId="24" borderId="0" xfId="0" applyFont="1" applyFill="1" applyAlignment="1">
      <alignment/>
    </xf>
    <xf numFmtId="4" fontId="19" fillId="24" borderId="0" xfId="0" applyNumberFormat="1" applyFont="1" applyFill="1" applyAlignment="1">
      <alignment/>
    </xf>
    <xf numFmtId="4" fontId="20" fillId="0" borderId="0" xfId="0" applyNumberFormat="1" applyFont="1" applyAlignment="1">
      <alignment/>
    </xf>
    <xf numFmtId="4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18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3" fillId="0" borderId="0" xfId="0" applyNumberFormat="1" applyFont="1" applyAlignment="1">
      <alignment horizontal="left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3" fillId="0" borderId="0" xfId="0" applyFont="1" applyAlignment="1">
      <alignment/>
    </xf>
    <xf numFmtId="49" fontId="13" fillId="0" borderId="11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49" fontId="1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left" vertical="top" wrapText="1"/>
    </xf>
    <xf numFmtId="49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4" fontId="1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15" fillId="0" borderId="0" xfId="0" applyFont="1" applyAlignment="1">
      <alignment wrapText="1" shrinkToFit="1"/>
    </xf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23" fillId="0" borderId="0" xfId="0" applyFont="1" applyAlignment="1">
      <alignment/>
    </xf>
    <xf numFmtId="0" fontId="12" fillId="0" borderId="0" xfId="0" applyFont="1" applyAlignment="1">
      <alignment horizontal="center"/>
    </xf>
    <xf numFmtId="178" fontId="11" fillId="0" borderId="0" xfId="0" applyNumberFormat="1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8" fontId="11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vertical="top" wrapText="1"/>
    </xf>
    <xf numFmtId="49" fontId="3" fillId="24" borderId="0" xfId="0" applyNumberFormat="1" applyFont="1" applyFill="1" applyBorder="1" applyAlignment="1">
      <alignment horizontal="center" vertical="top" wrapText="1"/>
    </xf>
    <xf numFmtId="4" fontId="3" fillId="24" borderId="0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right"/>
    </xf>
    <xf numFmtId="0" fontId="15" fillId="0" borderId="10" xfId="0" applyFont="1" applyBorder="1" applyAlignment="1">
      <alignment wrapText="1"/>
    </xf>
    <xf numFmtId="0" fontId="15" fillId="0" borderId="10" xfId="0" applyFont="1" applyFill="1" applyBorder="1" applyAlignment="1">
      <alignment wrapText="1"/>
    </xf>
    <xf numFmtId="2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10" fillId="25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0" fontId="3" fillId="24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4" fontId="3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2" fontId="3" fillId="0" borderId="0" xfId="0" applyNumberFormat="1" applyFont="1" applyAlignment="1">
      <alignment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25" fillId="24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justify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top" wrapText="1"/>
    </xf>
    <xf numFmtId="178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5" fillId="0" borderId="10" xfId="0" applyFont="1" applyFill="1" applyBorder="1" applyAlignment="1">
      <alignment horizontal="left" vertical="top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178" fontId="4" fillId="0" borderId="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center" vertical="center" wrapText="1"/>
    </xf>
    <xf numFmtId="178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78" fontId="4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justify"/>
      <protection locked="0"/>
    </xf>
    <xf numFmtId="2" fontId="3" fillId="0" borderId="0" xfId="0" applyNumberFormat="1" applyFont="1" applyFill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right" vertical="top" wrapText="1"/>
      <protection locked="0"/>
    </xf>
    <xf numFmtId="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8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 applyProtection="1">
      <alignment horizontal="center" vertical="top" wrapText="1"/>
      <protection locked="0"/>
    </xf>
    <xf numFmtId="0" fontId="15" fillId="24" borderId="10" xfId="0" applyFont="1" applyFill="1" applyBorder="1" applyAlignment="1" applyProtection="1">
      <alignment horizontal="left" vertical="top" wrapText="1"/>
      <protection locked="0"/>
    </xf>
    <xf numFmtId="178" fontId="3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15" fillId="24" borderId="10" xfId="0" applyFont="1" applyFill="1" applyBorder="1" applyAlignment="1" applyProtection="1">
      <alignment horizontal="left" vertical="center" wrapText="1"/>
      <protection locked="0"/>
    </xf>
    <xf numFmtId="0" fontId="4" fillId="24" borderId="10" xfId="0" applyFont="1" applyFill="1" applyBorder="1" applyAlignment="1" applyProtection="1">
      <alignment horizontal="center" vertical="top" wrapText="1"/>
      <protection locked="0"/>
    </xf>
    <xf numFmtId="0" fontId="4" fillId="24" borderId="10" xfId="0" applyFont="1" applyFill="1" applyBorder="1" applyAlignment="1" applyProtection="1">
      <alignment horizontal="right" vertical="top" wrapText="1"/>
      <protection locked="0"/>
    </xf>
    <xf numFmtId="4" fontId="4" fillId="24" borderId="10" xfId="0" applyNumberFormat="1" applyFont="1" applyFill="1" applyBorder="1" applyAlignment="1" applyProtection="1">
      <alignment horizontal="center" vertical="top" wrapText="1"/>
      <protection locked="0"/>
    </xf>
    <xf numFmtId="4" fontId="3" fillId="0" borderId="0" xfId="0" applyNumberFormat="1" applyFont="1" applyFill="1" applyAlignment="1" applyProtection="1">
      <alignment/>
      <protection locked="0"/>
    </xf>
    <xf numFmtId="4" fontId="18" fillId="0" borderId="0" xfId="0" applyNumberFormat="1" applyFont="1" applyFill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24" borderId="10" xfId="0" applyFont="1" applyFill="1" applyBorder="1" applyAlignment="1" applyProtection="1">
      <alignment horizontal="center" vertical="top" wrapText="1"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wrapText="1"/>
      <protection locked="0"/>
    </xf>
    <xf numFmtId="2" fontId="15" fillId="0" borderId="10" xfId="0" applyNumberFormat="1" applyFont="1" applyFill="1" applyBorder="1" applyAlignment="1" applyProtection="1">
      <alignment/>
      <protection locked="0"/>
    </xf>
    <xf numFmtId="0" fontId="15" fillId="0" borderId="10" xfId="0" applyFont="1" applyBorder="1" applyAlignment="1" applyProtection="1">
      <alignment horizontal="center"/>
      <protection locked="0"/>
    </xf>
    <xf numFmtId="4" fontId="15" fillId="0" borderId="10" xfId="60" applyNumberFormat="1" applyFont="1" applyBorder="1" applyAlignment="1" applyProtection="1">
      <alignment horizontal="center"/>
      <protection locked="0"/>
    </xf>
    <xf numFmtId="0" fontId="3" fillId="24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3" fillId="0" borderId="0" xfId="0" applyNumberFormat="1" applyFont="1" applyFill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 wrapText="1"/>
    </xf>
    <xf numFmtId="0" fontId="26" fillId="0" borderId="0" xfId="0" applyFont="1" applyAlignment="1">
      <alignment wrapText="1"/>
    </xf>
    <xf numFmtId="0" fontId="3" fillId="0" borderId="11" xfId="0" applyFont="1" applyBorder="1" applyAlignment="1">
      <alignment horizontal="left" wrapText="1"/>
    </xf>
    <xf numFmtId="4" fontId="3" fillId="24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center"/>
    </xf>
    <xf numFmtId="4" fontId="15" fillId="0" borderId="10" xfId="60" applyNumberFormat="1" applyFont="1" applyBorder="1" applyAlignment="1">
      <alignment horizontal="center"/>
    </xf>
    <xf numFmtId="0" fontId="4" fillId="24" borderId="10" xfId="0" applyFont="1" applyFill="1" applyBorder="1" applyAlignment="1">
      <alignment horizontal="right" vertical="top" wrapText="1"/>
    </xf>
    <xf numFmtId="4" fontId="4" fillId="24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3" fillId="24" borderId="15" xfId="0" applyFont="1" applyFill="1" applyBorder="1" applyAlignment="1">
      <alignment wrapText="1"/>
    </xf>
    <xf numFmtId="4" fontId="0" fillId="0" borderId="0" xfId="0" applyNumberFormat="1" applyFill="1" applyAlignment="1">
      <alignment/>
    </xf>
    <xf numFmtId="0" fontId="3" fillId="0" borderId="10" xfId="0" applyFont="1" applyBorder="1" applyAlignment="1">
      <alignment horizontal="left" vertical="top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 applyProtection="1">
      <alignment horizontal="center" vertical="top" wrapText="1"/>
      <protection locked="0"/>
    </xf>
    <xf numFmtId="0" fontId="4" fillId="24" borderId="0" xfId="0" applyFont="1" applyFill="1" applyBorder="1" applyAlignment="1" applyProtection="1">
      <alignment horizontal="right" vertical="top" wrapText="1"/>
      <protection locked="0"/>
    </xf>
    <xf numFmtId="4" fontId="4" fillId="24" borderId="0" xfId="0" applyNumberFormat="1" applyFont="1" applyFill="1" applyBorder="1" applyAlignment="1" applyProtection="1">
      <alignment horizontal="center" vertical="top" wrapText="1"/>
      <protection locked="0"/>
    </xf>
    <xf numFmtId="4" fontId="8" fillId="0" borderId="10" xfId="0" applyNumberFormat="1" applyFont="1" applyBorder="1" applyAlignment="1">
      <alignment horizontal="center" vertical="top" wrapText="1"/>
    </xf>
    <xf numFmtId="4" fontId="3" fillId="22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Alignment="1">
      <alignment vertical="top" wrapText="1"/>
    </xf>
    <xf numFmtId="0" fontId="12" fillId="0" borderId="10" xfId="0" applyFont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Border="1" applyAlignment="1">
      <alignment horizontal="right" wrapText="1"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wrapText="1"/>
    </xf>
    <xf numFmtId="4" fontId="3" fillId="24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24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right" vertical="top"/>
    </xf>
    <xf numFmtId="49" fontId="3" fillId="0" borderId="12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15" fillId="0" borderId="0" xfId="0" applyFont="1" applyAlignment="1">
      <alignment horizontal="right" wrapText="1" shrinkToFit="1"/>
    </xf>
    <xf numFmtId="49" fontId="3" fillId="0" borderId="23" xfId="0" applyNumberFormat="1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right"/>
    </xf>
    <xf numFmtId="0" fontId="3" fillId="24" borderId="0" xfId="0" applyFont="1" applyFill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24" borderId="0" xfId="42" applyFont="1" applyFill="1" applyAlignment="1" applyProtection="1">
      <alignment horizontal="center"/>
      <protection/>
    </xf>
    <xf numFmtId="4" fontId="3" fillId="0" borderId="10" xfId="0" applyNumberFormat="1" applyFont="1" applyFill="1" applyBorder="1" applyAlignment="1">
      <alignment horizontal="right" vertical="top" wrapText="1"/>
    </xf>
    <xf numFmtId="0" fontId="3" fillId="24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5" xfId="0" applyNumberFormat="1" applyFont="1" applyFill="1" applyBorder="1" applyAlignment="1">
      <alignment horizontal="right" wrapText="1"/>
    </xf>
    <xf numFmtId="4" fontId="4" fillId="0" borderId="14" xfId="0" applyNumberFormat="1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7" fillId="0" borderId="15" xfId="42" applyFont="1" applyFill="1" applyBorder="1" applyAlignment="1" applyProtection="1">
      <alignment horizontal="center" vertical="center" wrapText="1"/>
      <protection/>
    </xf>
    <xf numFmtId="0" fontId="7" fillId="0" borderId="14" xfId="42" applyFont="1" applyFill="1" applyBorder="1" applyAlignment="1" applyProtection="1">
      <alignment horizontal="center" vertical="center" wrapText="1"/>
      <protection/>
    </xf>
    <xf numFmtId="0" fontId="4" fillId="24" borderId="15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top" wrapText="1"/>
    </xf>
    <xf numFmtId="0" fontId="3" fillId="24" borderId="16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4" fontId="3" fillId="24" borderId="12" xfId="0" applyNumberFormat="1" applyFont="1" applyFill="1" applyBorder="1" applyAlignment="1">
      <alignment horizontal="center" vertical="top" wrapText="1"/>
    </xf>
    <xf numFmtId="4" fontId="3" fillId="24" borderId="13" xfId="0" applyNumberFormat="1" applyFont="1" applyFill="1" applyBorder="1" applyAlignment="1">
      <alignment horizontal="center" vertical="top" wrapText="1"/>
    </xf>
    <xf numFmtId="4" fontId="4" fillId="24" borderId="12" xfId="0" applyNumberFormat="1" applyFont="1" applyFill="1" applyBorder="1" applyAlignment="1">
      <alignment horizontal="center" vertical="top" wrapText="1"/>
    </xf>
    <xf numFmtId="4" fontId="4" fillId="24" borderId="13" xfId="0" applyNumberFormat="1" applyFont="1" applyFill="1" applyBorder="1" applyAlignment="1">
      <alignment horizontal="center" vertical="top" wrapText="1"/>
    </xf>
    <xf numFmtId="0" fontId="8" fillId="24" borderId="16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 wrapText="1"/>
      <protection locked="0"/>
    </xf>
    <xf numFmtId="2" fontId="3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2" fontId="3" fillId="0" borderId="0" xfId="0" applyNumberFormat="1" applyFont="1" applyFill="1" applyAlignment="1">
      <alignment horizontal="left" vertical="center" wrapText="1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27" fillId="0" borderId="12" xfId="0" applyFont="1" applyBorder="1" applyAlignment="1">
      <alignment horizontal="right" vertical="top" wrapText="1"/>
    </xf>
    <xf numFmtId="0" fontId="27" fillId="0" borderId="16" xfId="0" applyFont="1" applyBorder="1" applyAlignment="1">
      <alignment horizontal="right" vertical="top" wrapText="1"/>
    </xf>
    <xf numFmtId="0" fontId="27" fillId="0" borderId="13" xfId="0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2" fontId="3" fillId="0" borderId="0" xfId="0" applyNumberFormat="1" applyFont="1" applyAlignment="1">
      <alignment horizontal="left" vertical="center" wrapText="1"/>
    </xf>
    <xf numFmtId="0" fontId="4" fillId="0" borderId="12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BF242F4A6F15E814FFDA8BA8883EDE30F4271FE77F4760EED3F2D51CFF7ACAEBC7E84A718462B3AK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BF242F4A6F15E814FFDA8BA8883EDE30F4271FE77F4760EED3F2D51CFF7ACAEBC7E84A718462B3AK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BF242F4A6F15E814FFDA8BA8883EDE30F4271FE77F4760EED3F2D51CFF7ACAEBC7E84A718462B3AK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38F91B6445C383068C9FF87801A905B05D7C2BA03DE6E11CC7160FBE7R6RFF" TargetMode="External" /><Relationship Id="rId2" Type="http://schemas.openxmlformats.org/officeDocument/2006/relationships/hyperlink" Target="consultantplus://offline/ref=838F91B6445C383068C9FF87801A905B05D7C2BD04D86E11CC7160FBE7R6RFF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BF242F4A6F15E814FFDA8BA8883EDE30F4271FE77F4760EED3F2D51CF2F37K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31"/>
  <sheetViews>
    <sheetView view="pageBreakPreview" zoomScale="75" zoomScaleNormal="85" zoomScaleSheetLayoutView="75" zoomScalePageLayoutView="0" workbookViewId="0" topLeftCell="A1">
      <selection activeCell="DB19" sqref="DB19"/>
    </sheetView>
  </sheetViews>
  <sheetFormatPr defaultColWidth="9.00390625" defaultRowHeight="12.75"/>
  <cols>
    <col min="1" max="24" width="0.875" style="1" customWidth="1"/>
    <col min="25" max="25" width="1.25" style="1" customWidth="1"/>
    <col min="26" max="85" width="0.875" style="1" customWidth="1"/>
    <col min="86" max="86" width="1.625" style="1" customWidth="1"/>
    <col min="87" max="93" width="0.875" style="1" customWidth="1"/>
    <col min="94" max="95" width="1.00390625" style="1" customWidth="1"/>
    <col min="96" max="96" width="1.12109375" style="1" customWidth="1"/>
    <col min="97" max="163" width="0.875" style="1" customWidth="1"/>
    <col min="164" max="164" width="1.25" style="1" customWidth="1"/>
    <col min="165" max="173" width="0.875" style="1" customWidth="1"/>
    <col min="174" max="174" width="1.25" style="130" customWidth="1"/>
    <col min="175" max="175" width="1.625" style="130" customWidth="1"/>
  </cols>
  <sheetData>
    <row r="1" spans="1:175" s="1" customFormat="1" ht="12" customHeight="1">
      <c r="A1" s="102"/>
      <c r="B1" s="102"/>
      <c r="C1" s="102"/>
      <c r="D1" s="102"/>
      <c r="E1" s="102"/>
      <c r="F1" s="102"/>
      <c r="G1" s="102"/>
      <c r="H1" s="102"/>
      <c r="I1" s="114"/>
      <c r="J1" s="112"/>
      <c r="K1" s="112"/>
      <c r="L1" s="112"/>
      <c r="M1" s="112"/>
      <c r="N1" s="102"/>
      <c r="O1" s="102"/>
      <c r="P1" s="10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26"/>
      <c r="AJ1" s="126"/>
      <c r="AK1" s="126"/>
      <c r="AL1" s="126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Y1" s="102"/>
      <c r="BZ1" s="102"/>
      <c r="CA1" s="102"/>
      <c r="CB1" s="102"/>
      <c r="CC1" s="102"/>
      <c r="CD1" s="102"/>
      <c r="CE1" s="102"/>
      <c r="CF1" s="102"/>
      <c r="CG1" s="114"/>
      <c r="CH1" s="112"/>
      <c r="CI1" s="112"/>
      <c r="CJ1" s="112"/>
      <c r="CK1" s="112"/>
      <c r="CL1" s="102"/>
      <c r="CM1" s="102"/>
      <c r="CN1" s="10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26"/>
      <c r="DL1" s="126"/>
      <c r="DM1" s="126"/>
      <c r="DN1" s="126"/>
      <c r="DO1" s="129"/>
      <c r="DP1" s="129"/>
      <c r="DQ1" s="129"/>
      <c r="DR1" s="129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J1" s="102"/>
      <c r="EK1" s="102"/>
      <c r="EL1" s="102"/>
      <c r="EM1" s="102"/>
      <c r="EN1" s="102"/>
      <c r="EO1" s="102"/>
      <c r="EP1" s="102"/>
      <c r="EQ1" s="102"/>
      <c r="ER1" s="114"/>
      <c r="ES1" s="333"/>
      <c r="ET1" s="333"/>
      <c r="EU1" s="333"/>
      <c r="EV1" s="333"/>
      <c r="EW1" s="102"/>
      <c r="EX1" s="102"/>
      <c r="EY1" s="102"/>
      <c r="EZ1" s="333"/>
      <c r="FA1" s="333"/>
      <c r="FB1" s="333"/>
      <c r="FC1" s="333"/>
      <c r="FD1" s="333"/>
      <c r="FE1" s="333"/>
      <c r="FF1" s="333"/>
      <c r="FG1" s="333"/>
      <c r="FH1" s="333"/>
      <c r="FI1" s="333"/>
      <c r="FJ1" s="333"/>
      <c r="FK1" s="333"/>
      <c r="FL1" s="333"/>
      <c r="FM1" s="333"/>
      <c r="FN1" s="333"/>
      <c r="FO1" s="333"/>
      <c r="FP1" s="333"/>
      <c r="FQ1" s="333"/>
      <c r="FR1" s="130"/>
      <c r="FS1" s="130"/>
    </row>
    <row r="2" spans="1:175" s="93" customFormat="1" ht="20.2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"/>
      <c r="BV2" s="1"/>
      <c r="BW2" s="1"/>
      <c r="BX2" s="1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334" t="s">
        <v>206</v>
      </c>
      <c r="DO2" s="334"/>
      <c r="DP2" s="334"/>
      <c r="DQ2" s="334"/>
      <c r="DR2" s="334"/>
      <c r="DS2" s="334"/>
      <c r="DT2" s="334"/>
      <c r="DU2" s="334"/>
      <c r="DV2" s="334"/>
      <c r="DW2" s="334"/>
      <c r="DX2" s="334"/>
      <c r="DY2" s="334"/>
      <c r="DZ2" s="334"/>
      <c r="EA2" s="334"/>
      <c r="EB2" s="334"/>
      <c r="EC2" s="334"/>
      <c r="ED2" s="334"/>
      <c r="EE2" s="334"/>
      <c r="EF2" s="334"/>
      <c r="EG2" s="334"/>
      <c r="EH2" s="334"/>
      <c r="EI2" s="334"/>
      <c r="EJ2" s="334"/>
      <c r="EK2" s="334"/>
      <c r="EL2" s="334"/>
      <c r="EM2" s="334"/>
      <c r="EN2" s="334"/>
      <c r="EO2" s="334"/>
      <c r="EP2" s="334"/>
      <c r="EQ2" s="334"/>
      <c r="ER2" s="334"/>
      <c r="ES2" s="334"/>
      <c r="ET2" s="334"/>
      <c r="EU2" s="334"/>
      <c r="EV2" s="334"/>
      <c r="EW2" s="334"/>
      <c r="EX2" s="334"/>
      <c r="EY2" s="334"/>
      <c r="EZ2" s="334"/>
      <c r="FA2" s="334"/>
      <c r="FB2" s="334"/>
      <c r="FC2" s="334"/>
      <c r="FD2" s="334"/>
      <c r="FE2" s="334"/>
      <c r="FF2" s="334"/>
      <c r="FG2" s="334"/>
      <c r="FH2" s="334"/>
      <c r="FI2" s="334"/>
      <c r="FJ2" s="334"/>
      <c r="FK2" s="334"/>
      <c r="FL2" s="334"/>
      <c r="FM2" s="334"/>
      <c r="FN2" s="334"/>
      <c r="FO2" s="334"/>
      <c r="FP2" s="334"/>
      <c r="FQ2" s="131"/>
      <c r="FR2" s="130"/>
      <c r="FS2" s="130"/>
    </row>
    <row r="3" spans="1:175" s="93" customFormat="1" ht="14.2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"/>
      <c r="BV3" s="1"/>
      <c r="BW3" s="1"/>
      <c r="BX3" s="1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334" t="s">
        <v>209</v>
      </c>
      <c r="DO3" s="334"/>
      <c r="DP3" s="334"/>
      <c r="DQ3" s="334"/>
      <c r="DR3" s="334"/>
      <c r="DS3" s="334"/>
      <c r="DT3" s="334"/>
      <c r="DU3" s="334"/>
      <c r="DV3" s="334"/>
      <c r="DW3" s="334"/>
      <c r="DX3" s="334"/>
      <c r="DY3" s="334"/>
      <c r="DZ3" s="334"/>
      <c r="EA3" s="334"/>
      <c r="EB3" s="334"/>
      <c r="EC3" s="99"/>
      <c r="ED3" s="99"/>
      <c r="EE3" s="99"/>
      <c r="EF3" s="99"/>
      <c r="EG3" s="99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Q3" s="131"/>
      <c r="FR3" s="130"/>
      <c r="FS3" s="130"/>
    </row>
    <row r="4" spans="1:175" s="93" customFormat="1" ht="14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"/>
      <c r="BV4" s="1"/>
      <c r="BW4" s="1"/>
      <c r="BX4" s="1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330" t="s">
        <v>210</v>
      </c>
      <c r="DO4" s="330"/>
      <c r="DP4" s="330"/>
      <c r="DQ4" s="330"/>
      <c r="DR4" s="330"/>
      <c r="DS4" s="330"/>
      <c r="DT4" s="330"/>
      <c r="DU4" s="330"/>
      <c r="DV4" s="330"/>
      <c r="DW4" s="330"/>
      <c r="DX4" s="330"/>
      <c r="DY4" s="330"/>
      <c r="DZ4" s="330"/>
      <c r="EA4" s="330"/>
      <c r="EB4" s="330"/>
      <c r="EC4" s="330"/>
      <c r="ED4" s="330"/>
      <c r="EE4" s="330"/>
      <c r="EF4" s="330"/>
      <c r="EG4" s="330"/>
      <c r="EH4" s="330"/>
      <c r="EI4" s="330"/>
      <c r="EJ4" s="330"/>
      <c r="EK4" s="330"/>
      <c r="EL4" s="330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Q4" s="131"/>
      <c r="FR4" s="130"/>
      <c r="FS4" s="130"/>
    </row>
    <row r="5" spans="1:175" s="93" customFormat="1" ht="22.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"/>
      <c r="BV5" s="1"/>
      <c r="BW5" s="1"/>
      <c r="BX5" s="1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331" t="s">
        <v>207</v>
      </c>
      <c r="DO5" s="331"/>
      <c r="DP5" s="331"/>
      <c r="DQ5" s="331"/>
      <c r="DR5" s="331"/>
      <c r="DS5" s="331"/>
      <c r="DT5" s="331"/>
      <c r="DU5" s="331"/>
      <c r="DV5" s="331"/>
      <c r="DW5" s="331"/>
      <c r="DX5" s="331"/>
      <c r="DY5" s="331"/>
      <c r="DZ5" s="331"/>
      <c r="EA5" s="331"/>
      <c r="EB5" s="331"/>
      <c r="EC5" s="331"/>
      <c r="ED5" s="331"/>
      <c r="EE5" s="331"/>
      <c r="EF5" s="331"/>
      <c r="EG5" s="331"/>
      <c r="EH5" s="331"/>
      <c r="EI5" s="331"/>
      <c r="EJ5" s="331"/>
      <c r="EK5" s="331"/>
      <c r="EL5" s="331"/>
      <c r="EM5" s="331"/>
      <c r="EN5" s="331"/>
      <c r="EO5" s="331"/>
      <c r="EP5" s="331"/>
      <c r="EQ5" s="331"/>
      <c r="ER5" s="331"/>
      <c r="ES5" s="331"/>
      <c r="ET5" s="331"/>
      <c r="EU5" s="331"/>
      <c r="EV5" s="331"/>
      <c r="EW5" s="331"/>
      <c r="EX5" s="331"/>
      <c r="EY5" s="331"/>
      <c r="EZ5" s="331"/>
      <c r="FA5" s="331"/>
      <c r="FB5" s="331"/>
      <c r="FC5" s="331"/>
      <c r="FD5" s="331"/>
      <c r="FE5" s="331"/>
      <c r="FF5" s="331"/>
      <c r="FG5" s="331"/>
      <c r="FH5" s="331"/>
      <c r="FI5" s="331"/>
      <c r="FJ5" s="331"/>
      <c r="FK5" s="331"/>
      <c r="FL5" s="331"/>
      <c r="FM5" s="331"/>
      <c r="FN5" s="331"/>
      <c r="FO5" s="331"/>
      <c r="FP5" s="331"/>
      <c r="FQ5" s="131"/>
      <c r="FR5" s="130"/>
      <c r="FS5" s="130"/>
    </row>
    <row r="6" spans="1:175" s="93" customFormat="1" ht="49.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"/>
      <c r="BV6" s="1"/>
      <c r="BW6" s="1"/>
      <c r="BX6" s="1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332" t="s">
        <v>208</v>
      </c>
      <c r="DO6" s="332"/>
      <c r="DP6" s="332"/>
      <c r="DQ6" s="332"/>
      <c r="DR6" s="332"/>
      <c r="DS6" s="332"/>
      <c r="DT6" s="332"/>
      <c r="DU6" s="332"/>
      <c r="DV6" s="332"/>
      <c r="DW6" s="332"/>
      <c r="DX6" s="332"/>
      <c r="DY6" s="332"/>
      <c r="DZ6" s="332"/>
      <c r="EA6" s="332"/>
      <c r="EB6" s="332"/>
      <c r="EC6" s="332"/>
      <c r="ED6" s="332"/>
      <c r="EE6" s="332"/>
      <c r="EF6" s="332"/>
      <c r="EG6" s="332"/>
      <c r="EH6" s="332"/>
      <c r="EI6" s="332"/>
      <c r="EJ6" s="332"/>
      <c r="EK6" s="332"/>
      <c r="EL6" s="332"/>
      <c r="EM6" s="332"/>
      <c r="EN6" s="332"/>
      <c r="EO6" s="332"/>
      <c r="EP6" s="332"/>
      <c r="EQ6" s="332"/>
      <c r="ER6" s="332"/>
      <c r="ES6" s="332"/>
      <c r="ET6" s="332"/>
      <c r="EU6" s="332"/>
      <c r="EV6" s="332"/>
      <c r="EW6" s="332"/>
      <c r="EX6" s="332"/>
      <c r="EY6" s="332"/>
      <c r="EZ6" s="332"/>
      <c r="FA6" s="332"/>
      <c r="FB6" s="332"/>
      <c r="FC6" s="332"/>
      <c r="FD6" s="332"/>
      <c r="FE6" s="332"/>
      <c r="FF6" s="332"/>
      <c r="FG6" s="332"/>
      <c r="FH6" s="332"/>
      <c r="FI6" s="332"/>
      <c r="FJ6" s="332"/>
      <c r="FK6" s="332"/>
      <c r="FL6" s="332"/>
      <c r="FM6" s="332"/>
      <c r="FN6" s="332"/>
      <c r="FO6" s="332"/>
      <c r="FP6" s="332"/>
      <c r="FR6" s="130"/>
      <c r="FS6" s="130"/>
    </row>
    <row r="7" spans="1:175" s="93" customFormat="1" ht="27.7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1"/>
      <c r="BV7" s="1"/>
      <c r="BW7" s="1"/>
      <c r="BX7" s="1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335" t="s">
        <v>211</v>
      </c>
      <c r="DO7" s="335"/>
      <c r="DP7" s="335"/>
      <c r="DQ7" s="335"/>
      <c r="DR7" s="335"/>
      <c r="DS7" s="335"/>
      <c r="DT7" s="335"/>
      <c r="DU7" s="335"/>
      <c r="DV7" s="335"/>
      <c r="DW7" s="335"/>
      <c r="DX7" s="335"/>
      <c r="DY7" s="335"/>
      <c r="DZ7" s="335"/>
      <c r="EA7" s="335"/>
      <c r="EB7" s="335"/>
      <c r="EC7" s="335"/>
      <c r="ED7" s="335"/>
      <c r="EE7" s="133"/>
      <c r="EF7" s="133"/>
      <c r="EG7" s="335"/>
      <c r="EH7" s="335"/>
      <c r="EI7" s="335"/>
      <c r="EJ7" s="335"/>
      <c r="EK7" s="335"/>
      <c r="EL7" s="335"/>
      <c r="EM7" s="335"/>
      <c r="EN7" s="335"/>
      <c r="EO7" s="335"/>
      <c r="EP7" s="335"/>
      <c r="EQ7" s="335"/>
      <c r="ER7" s="335"/>
      <c r="ES7" s="335"/>
      <c r="ET7" s="335"/>
      <c r="EU7" s="335"/>
      <c r="EV7" s="133"/>
      <c r="EW7" s="133"/>
      <c r="EX7" s="335" t="s">
        <v>336</v>
      </c>
      <c r="EY7" s="335"/>
      <c r="EZ7" s="335"/>
      <c r="FA7" s="335"/>
      <c r="FB7" s="335"/>
      <c r="FC7" s="335"/>
      <c r="FD7" s="335"/>
      <c r="FE7" s="335"/>
      <c r="FF7" s="335"/>
      <c r="FG7" s="335"/>
      <c r="FH7" s="335"/>
      <c r="FI7" s="335"/>
      <c r="FJ7" s="335"/>
      <c r="FK7" s="335"/>
      <c r="FL7" s="335"/>
      <c r="FM7" s="335"/>
      <c r="FN7" s="335"/>
      <c r="FO7" s="335"/>
      <c r="FP7" s="335"/>
      <c r="FQ7" s="130"/>
      <c r="FR7" s="130"/>
      <c r="FS7" s="130"/>
    </row>
    <row r="8" spans="1:175" s="1" customFormat="1" ht="24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93"/>
      <c r="BV8" s="93"/>
      <c r="BW8" s="93"/>
      <c r="BX8" s="93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332" t="s">
        <v>212</v>
      </c>
      <c r="DO8" s="332"/>
      <c r="DP8" s="332"/>
      <c r="DQ8" s="332"/>
      <c r="DR8" s="332"/>
      <c r="DS8" s="332"/>
      <c r="DT8" s="332"/>
      <c r="DU8" s="332"/>
      <c r="DV8" s="332"/>
      <c r="DW8" s="332"/>
      <c r="DX8" s="332"/>
      <c r="DY8" s="332"/>
      <c r="DZ8" s="332"/>
      <c r="EA8" s="332"/>
      <c r="EB8" s="332"/>
      <c r="EC8" s="332"/>
      <c r="ED8" s="332"/>
      <c r="EE8" s="134"/>
      <c r="EF8" s="134"/>
      <c r="EG8" s="332" t="s">
        <v>149</v>
      </c>
      <c r="EH8" s="332"/>
      <c r="EI8" s="332"/>
      <c r="EJ8" s="332"/>
      <c r="EK8" s="332"/>
      <c r="EL8" s="332"/>
      <c r="EM8" s="332"/>
      <c r="EN8" s="332"/>
      <c r="EO8" s="332"/>
      <c r="EP8" s="332"/>
      <c r="EQ8" s="332"/>
      <c r="ER8" s="332"/>
      <c r="ES8" s="332"/>
      <c r="ET8" s="332"/>
      <c r="EU8" s="332"/>
      <c r="EV8" s="134"/>
      <c r="EW8" s="134"/>
      <c r="EX8" s="332" t="s">
        <v>150</v>
      </c>
      <c r="EY8" s="332"/>
      <c r="EZ8" s="332"/>
      <c r="FA8" s="332"/>
      <c r="FB8" s="332"/>
      <c r="FC8" s="332"/>
      <c r="FD8" s="332"/>
      <c r="FE8" s="332"/>
      <c r="FF8" s="332"/>
      <c r="FG8" s="332"/>
      <c r="FH8" s="332"/>
      <c r="FI8" s="332"/>
      <c r="FJ8" s="332"/>
      <c r="FK8" s="332"/>
      <c r="FL8" s="332"/>
      <c r="FM8" s="332"/>
      <c r="FN8" s="332"/>
      <c r="FO8" s="332"/>
      <c r="FP8" s="332"/>
      <c r="FQ8" s="126"/>
      <c r="FR8" s="130"/>
      <c r="FS8" s="130"/>
    </row>
    <row r="9" spans="1:175" s="1" customFormat="1" ht="15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93"/>
      <c r="BV9" s="93"/>
      <c r="BW9" s="93"/>
      <c r="BX9" s="93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4"/>
      <c r="EF9" s="134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4"/>
      <c r="EW9" s="134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26"/>
      <c r="FR9" s="130"/>
      <c r="FS9" s="130"/>
    </row>
    <row r="10" spans="1:175" s="1" customFormat="1" ht="16.5">
      <c r="A10" s="336" t="s">
        <v>153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6"/>
      <c r="CV10" s="336"/>
      <c r="CW10" s="336"/>
      <c r="CX10" s="336"/>
      <c r="CY10" s="336"/>
      <c r="CZ10" s="336"/>
      <c r="DA10" s="336"/>
      <c r="DB10" s="336"/>
      <c r="DC10" s="336"/>
      <c r="DD10" s="336"/>
      <c r="DE10" s="336"/>
      <c r="DF10" s="336"/>
      <c r="DG10" s="336"/>
      <c r="DH10" s="336"/>
      <c r="DI10" s="336"/>
      <c r="DJ10" s="336"/>
      <c r="DK10" s="336"/>
      <c r="DL10" s="336"/>
      <c r="DM10" s="336"/>
      <c r="DN10" s="336"/>
      <c r="DO10" s="336"/>
      <c r="DP10" s="336"/>
      <c r="DQ10" s="336"/>
      <c r="DR10" s="336"/>
      <c r="DS10" s="336"/>
      <c r="DT10" s="336"/>
      <c r="DU10" s="336"/>
      <c r="DV10" s="336"/>
      <c r="DW10" s="336"/>
      <c r="DX10" s="336"/>
      <c r="DY10" s="336"/>
      <c r="DZ10" s="336"/>
      <c r="EA10" s="336"/>
      <c r="EB10" s="336"/>
      <c r="EC10" s="336"/>
      <c r="ED10" s="336"/>
      <c r="EE10" s="336"/>
      <c r="EF10" s="336"/>
      <c r="EG10" s="336"/>
      <c r="EH10" s="336"/>
      <c r="EI10" s="336"/>
      <c r="EJ10" s="336"/>
      <c r="EK10" s="336"/>
      <c r="EL10" s="336"/>
      <c r="EM10" s="336"/>
      <c r="EN10" s="336"/>
      <c r="EO10" s="336"/>
      <c r="EP10" s="336"/>
      <c r="EQ10" s="336"/>
      <c r="ER10" s="336"/>
      <c r="ES10" s="336"/>
      <c r="ET10" s="336"/>
      <c r="EU10" s="336"/>
      <c r="EV10" s="336"/>
      <c r="EW10" s="336"/>
      <c r="EX10" s="336"/>
      <c r="EY10" s="336"/>
      <c r="EZ10" s="336"/>
      <c r="FA10" s="336"/>
      <c r="FB10" s="336"/>
      <c r="FC10" s="336"/>
      <c r="FD10" s="336"/>
      <c r="FE10" s="336"/>
      <c r="FF10" s="336"/>
      <c r="FG10" s="336"/>
      <c r="FH10" s="336"/>
      <c r="FI10" s="336"/>
      <c r="FJ10" s="336"/>
      <c r="FK10" s="336"/>
      <c r="FL10" s="336"/>
      <c r="FM10" s="336"/>
      <c r="FN10" s="336"/>
      <c r="FO10" s="336"/>
      <c r="FP10" s="336"/>
      <c r="FQ10" s="336"/>
      <c r="FR10" s="130"/>
      <c r="FS10" s="130"/>
    </row>
    <row r="11" spans="68:175" s="95" customFormat="1" ht="21" customHeight="1">
      <c r="BP11" s="96"/>
      <c r="BQ11" s="96"/>
      <c r="BR11" s="96"/>
      <c r="BS11" s="97" t="s">
        <v>359</v>
      </c>
      <c r="BT11" s="95" t="s">
        <v>154</v>
      </c>
      <c r="CA11" s="95" t="s">
        <v>337</v>
      </c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2"/>
      <c r="CR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9"/>
      <c r="FI11" s="119"/>
      <c r="FJ11" s="119"/>
      <c r="FK11" s="97"/>
      <c r="FL11" s="113"/>
      <c r="FM11" s="113"/>
      <c r="FN11" s="113"/>
      <c r="FO11" s="113"/>
      <c r="FP11" s="113"/>
      <c r="FQ11" s="113"/>
      <c r="FR11" s="130"/>
      <c r="FS11" s="130"/>
    </row>
    <row r="12" spans="140:175" s="1" customFormat="1" ht="15"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30"/>
      <c r="FS12" s="130"/>
    </row>
    <row r="13" spans="68:175" s="1" customFormat="1" ht="19.5" customHeight="1">
      <c r="BP13" s="20" t="s">
        <v>151</v>
      </c>
      <c r="BQ13" s="344" t="s">
        <v>355</v>
      </c>
      <c r="BR13" s="344"/>
      <c r="BS13" s="344"/>
      <c r="BT13" s="344"/>
      <c r="BU13" s="1" t="s">
        <v>151</v>
      </c>
      <c r="BX13" s="344" t="s">
        <v>338</v>
      </c>
      <c r="BY13" s="344"/>
      <c r="BZ13" s="344"/>
      <c r="CA13" s="344"/>
      <c r="CB13" s="344"/>
      <c r="CC13" s="344"/>
      <c r="CD13" s="344"/>
      <c r="CE13" s="344"/>
      <c r="CF13" s="344"/>
      <c r="CG13" s="344"/>
      <c r="CH13" s="344"/>
      <c r="CI13" s="344"/>
      <c r="CJ13" s="344"/>
      <c r="CK13" s="344"/>
      <c r="CL13" s="344"/>
      <c r="CM13" s="344"/>
      <c r="CN13" s="344"/>
      <c r="CO13" s="344"/>
      <c r="CP13" s="345">
        <v>20</v>
      </c>
      <c r="CQ13" s="345"/>
      <c r="CR13" s="345"/>
      <c r="CS13" s="345"/>
      <c r="CT13" s="346" t="s">
        <v>357</v>
      </c>
      <c r="CU13" s="346"/>
      <c r="CV13" s="346"/>
      <c r="CW13" s="346"/>
      <c r="CX13" s="1" t="s">
        <v>152</v>
      </c>
      <c r="EO13" s="102"/>
      <c r="EP13" s="102"/>
      <c r="EQ13" s="10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30"/>
      <c r="FS13" s="130"/>
    </row>
    <row r="14" spans="92:175" s="1" customFormat="1" ht="15">
      <c r="CN14" s="100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EL14" s="99"/>
      <c r="EM14" s="99"/>
      <c r="EN14" s="99"/>
      <c r="EO14" s="99"/>
      <c r="EP14" s="99"/>
      <c r="EQ14" s="99"/>
      <c r="ER14" s="99"/>
      <c r="ES14" s="99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30"/>
      <c r="FS14" s="130"/>
    </row>
    <row r="15" spans="1:175" s="1" customFormat="1" ht="15" customHeight="1">
      <c r="A15" s="100" t="s">
        <v>156</v>
      </c>
      <c r="W15" s="342" t="s">
        <v>292</v>
      </c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  <c r="BB15" s="342"/>
      <c r="BC15" s="342"/>
      <c r="BD15" s="342"/>
      <c r="BE15" s="342"/>
      <c r="BF15" s="342"/>
      <c r="BG15" s="342"/>
      <c r="BH15" s="342"/>
      <c r="BI15" s="342"/>
      <c r="BJ15" s="342"/>
      <c r="BK15" s="342"/>
      <c r="BL15" s="342"/>
      <c r="BM15" s="342"/>
      <c r="BN15" s="342"/>
      <c r="BO15" s="342"/>
      <c r="BP15" s="342"/>
      <c r="BQ15" s="342"/>
      <c r="BR15" s="342"/>
      <c r="BS15" s="342"/>
      <c r="BT15" s="342"/>
      <c r="BU15" s="342"/>
      <c r="BV15" s="342"/>
      <c r="BW15" s="342"/>
      <c r="BX15" s="342"/>
      <c r="BY15" s="342"/>
      <c r="BZ15" s="342"/>
      <c r="CA15" s="342"/>
      <c r="CB15" s="342"/>
      <c r="CC15" s="342"/>
      <c r="CD15" s="342"/>
      <c r="CE15" s="342"/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2"/>
      <c r="CS15" s="342"/>
      <c r="CT15" s="342"/>
      <c r="CU15" s="342"/>
      <c r="CV15" s="342"/>
      <c r="CW15" s="342"/>
      <c r="CX15" s="342"/>
      <c r="CY15" s="342"/>
      <c r="CZ15" s="165"/>
      <c r="DA15" s="165"/>
      <c r="DB15" s="165"/>
      <c r="DC15" s="165"/>
      <c r="DD15" s="165"/>
      <c r="DE15" s="165"/>
      <c r="DF15" s="165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30"/>
      <c r="FS15" s="130"/>
    </row>
    <row r="16" spans="1:175" s="1" customFormat="1" ht="15">
      <c r="A16" s="100" t="s">
        <v>158</v>
      </c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/>
      <c r="BD16" s="342"/>
      <c r="BE16" s="342"/>
      <c r="BF16" s="342"/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/>
      <c r="BR16" s="342"/>
      <c r="BS16" s="342"/>
      <c r="BT16" s="342"/>
      <c r="BU16" s="342"/>
      <c r="BV16" s="342"/>
      <c r="BW16" s="342"/>
      <c r="BX16" s="342"/>
      <c r="BY16" s="342"/>
      <c r="BZ16" s="342"/>
      <c r="CA16" s="342"/>
      <c r="CB16" s="342"/>
      <c r="CC16" s="342"/>
      <c r="CD16" s="342"/>
      <c r="CE16" s="342"/>
      <c r="CF16" s="342"/>
      <c r="CG16" s="342"/>
      <c r="CH16" s="342"/>
      <c r="CI16" s="342"/>
      <c r="CJ16" s="342"/>
      <c r="CK16" s="342"/>
      <c r="CL16" s="342"/>
      <c r="CM16" s="342"/>
      <c r="CN16" s="342"/>
      <c r="CO16" s="342"/>
      <c r="CP16" s="342"/>
      <c r="CQ16" s="342"/>
      <c r="CR16" s="342"/>
      <c r="CS16" s="342"/>
      <c r="CT16" s="342"/>
      <c r="CU16" s="342"/>
      <c r="CV16" s="342"/>
      <c r="CW16" s="342"/>
      <c r="CX16" s="342"/>
      <c r="CY16" s="342"/>
      <c r="CZ16" s="165"/>
      <c r="DA16" s="165"/>
      <c r="DB16" s="165"/>
      <c r="DC16" s="165"/>
      <c r="DD16" s="165"/>
      <c r="DE16" s="165"/>
      <c r="DF16" s="165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30"/>
      <c r="FS16" s="130"/>
    </row>
    <row r="17" spans="1:175" s="1" customFormat="1" ht="15" customHeight="1">
      <c r="A17" s="100" t="s">
        <v>159</v>
      </c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/>
      <c r="BD17" s="342"/>
      <c r="BE17" s="342"/>
      <c r="BF17" s="342"/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  <c r="BQ17" s="342"/>
      <c r="BR17" s="342"/>
      <c r="BS17" s="342"/>
      <c r="BT17" s="342"/>
      <c r="BU17" s="342"/>
      <c r="BV17" s="342"/>
      <c r="BW17" s="342"/>
      <c r="BX17" s="342"/>
      <c r="BY17" s="342"/>
      <c r="BZ17" s="342"/>
      <c r="CA17" s="342"/>
      <c r="CB17" s="342"/>
      <c r="CC17" s="342"/>
      <c r="CD17" s="342"/>
      <c r="CE17" s="342"/>
      <c r="CF17" s="342"/>
      <c r="CG17" s="342"/>
      <c r="CH17" s="342"/>
      <c r="CI17" s="342"/>
      <c r="CJ17" s="342"/>
      <c r="CK17" s="342"/>
      <c r="CL17" s="342"/>
      <c r="CM17" s="342"/>
      <c r="CN17" s="342"/>
      <c r="CO17" s="342"/>
      <c r="CP17" s="342"/>
      <c r="CQ17" s="342"/>
      <c r="CR17" s="342"/>
      <c r="CS17" s="342"/>
      <c r="CT17" s="342"/>
      <c r="CU17" s="342"/>
      <c r="CV17" s="342"/>
      <c r="CW17" s="342"/>
      <c r="CX17" s="342"/>
      <c r="CY17" s="342"/>
      <c r="CZ17" s="165"/>
      <c r="DA17" s="165"/>
      <c r="DB17" s="165"/>
      <c r="DC17" s="165"/>
      <c r="DD17" s="165"/>
      <c r="DE17" s="165"/>
      <c r="DF17" s="165"/>
      <c r="EK17" s="99"/>
      <c r="EL17" s="99"/>
      <c r="EM17" s="99"/>
      <c r="EN17" s="99"/>
      <c r="EO17" s="99"/>
      <c r="EP17" s="99"/>
      <c r="EQ17" s="99"/>
      <c r="ER17" s="99"/>
      <c r="ES17" s="99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67"/>
      <c r="FL17" s="167"/>
      <c r="FM17" s="167"/>
      <c r="FN17" s="167"/>
      <c r="FO17" s="167"/>
      <c r="FP17" s="167"/>
      <c r="FQ17" s="167"/>
      <c r="FR17" s="130"/>
      <c r="FS17" s="130"/>
    </row>
    <row r="18" spans="1:175" s="1" customFormat="1" ht="15">
      <c r="A18" s="100" t="s">
        <v>160</v>
      </c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  <c r="AQ18" s="343"/>
      <c r="AR18" s="343"/>
      <c r="AS18" s="343"/>
      <c r="AT18" s="343"/>
      <c r="AU18" s="343"/>
      <c r="AV18" s="343"/>
      <c r="AW18" s="343"/>
      <c r="AX18" s="343"/>
      <c r="AY18" s="343"/>
      <c r="AZ18" s="343"/>
      <c r="BA18" s="343"/>
      <c r="BB18" s="343"/>
      <c r="BC18" s="343"/>
      <c r="BD18" s="343"/>
      <c r="BE18" s="343"/>
      <c r="BF18" s="343"/>
      <c r="BG18" s="343"/>
      <c r="BH18" s="343"/>
      <c r="BI18" s="343"/>
      <c r="BJ18" s="343"/>
      <c r="BK18" s="343"/>
      <c r="BL18" s="343"/>
      <c r="BM18" s="343"/>
      <c r="BN18" s="343"/>
      <c r="BO18" s="343"/>
      <c r="BP18" s="343"/>
      <c r="BQ18" s="343"/>
      <c r="BR18" s="343"/>
      <c r="BS18" s="343"/>
      <c r="BT18" s="343"/>
      <c r="BU18" s="343"/>
      <c r="BV18" s="343"/>
      <c r="BW18" s="343"/>
      <c r="BX18" s="343"/>
      <c r="BY18" s="343"/>
      <c r="BZ18" s="343"/>
      <c r="CA18" s="343"/>
      <c r="CB18" s="343"/>
      <c r="CC18" s="343"/>
      <c r="CD18" s="343"/>
      <c r="CE18" s="343"/>
      <c r="CF18" s="343"/>
      <c r="CG18" s="343"/>
      <c r="CH18" s="343"/>
      <c r="CI18" s="343"/>
      <c r="CJ18" s="343"/>
      <c r="CK18" s="343"/>
      <c r="CL18" s="343"/>
      <c r="CM18" s="343"/>
      <c r="CN18" s="343"/>
      <c r="CO18" s="343"/>
      <c r="CP18" s="343"/>
      <c r="CQ18" s="343"/>
      <c r="CR18" s="343"/>
      <c r="CS18" s="343"/>
      <c r="CT18" s="343"/>
      <c r="CU18" s="343"/>
      <c r="CV18" s="343"/>
      <c r="CW18" s="343"/>
      <c r="CX18" s="343"/>
      <c r="CY18" s="343"/>
      <c r="CZ18" s="165"/>
      <c r="DA18" s="165"/>
      <c r="DB18" s="165"/>
      <c r="DC18" s="165"/>
      <c r="DD18" s="165"/>
      <c r="DE18" s="165"/>
      <c r="DF18" s="165"/>
      <c r="EK18" s="99"/>
      <c r="EL18" s="99"/>
      <c r="EM18" s="99"/>
      <c r="EN18" s="99"/>
      <c r="EO18" s="99"/>
      <c r="EP18" s="99"/>
      <c r="EQ18" s="99"/>
      <c r="ER18" s="99"/>
      <c r="ES18" s="99"/>
      <c r="EV18" s="337" t="s">
        <v>213</v>
      </c>
      <c r="EW18" s="337"/>
      <c r="EX18" s="337"/>
      <c r="EY18" s="337"/>
      <c r="EZ18" s="337"/>
      <c r="FA18" s="337"/>
      <c r="FB18" s="337"/>
      <c r="FC18" s="337"/>
      <c r="FD18" s="337"/>
      <c r="FE18" s="337"/>
      <c r="FF18" s="337"/>
      <c r="FG18" s="337"/>
      <c r="FH18" s="337"/>
      <c r="FI18" s="337"/>
      <c r="FJ18" s="337"/>
      <c r="FK18" s="337"/>
      <c r="FL18" s="337"/>
      <c r="FM18" s="337"/>
      <c r="FN18" s="337"/>
      <c r="FO18" s="337"/>
      <c r="FP18" s="337"/>
      <c r="FQ18" s="337"/>
      <c r="FR18" s="130"/>
      <c r="FS18" s="130"/>
    </row>
    <row r="19" spans="18:175" s="1" customFormat="1" ht="15">
      <c r="R19" s="102"/>
      <c r="S19" s="102"/>
      <c r="T19" s="102"/>
      <c r="U19" s="103"/>
      <c r="V19" s="104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01"/>
      <c r="CN19" s="98"/>
      <c r="CP19" s="105"/>
      <c r="CX19" s="106"/>
      <c r="EG19" s="321" t="s">
        <v>155</v>
      </c>
      <c r="EH19" s="321"/>
      <c r="EI19" s="321"/>
      <c r="EJ19" s="321"/>
      <c r="EK19" s="321"/>
      <c r="EL19" s="321"/>
      <c r="EM19" s="321"/>
      <c r="EN19" s="321"/>
      <c r="EO19" s="321"/>
      <c r="EP19" s="321"/>
      <c r="EQ19" s="321"/>
      <c r="ER19" s="321"/>
      <c r="ES19" s="321"/>
      <c r="ET19" s="321"/>
      <c r="EV19" s="337" t="s">
        <v>358</v>
      </c>
      <c r="EW19" s="337"/>
      <c r="EX19" s="337"/>
      <c r="EY19" s="337"/>
      <c r="EZ19" s="337"/>
      <c r="FA19" s="337"/>
      <c r="FB19" s="337"/>
      <c r="FC19" s="337"/>
      <c r="FD19" s="337"/>
      <c r="FE19" s="337"/>
      <c r="FF19" s="337"/>
      <c r="FG19" s="337"/>
      <c r="FH19" s="337"/>
      <c r="FI19" s="337"/>
      <c r="FJ19" s="337"/>
      <c r="FK19" s="337"/>
      <c r="FL19" s="337"/>
      <c r="FM19" s="337"/>
      <c r="FN19" s="337"/>
      <c r="FO19" s="337"/>
      <c r="FP19" s="337"/>
      <c r="FQ19" s="337"/>
      <c r="FR19" s="130"/>
      <c r="FS19" s="130"/>
    </row>
    <row r="20" spans="1:175" s="1" customFormat="1" ht="15">
      <c r="A20" s="100" t="s">
        <v>162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37"/>
      <c r="AA20" s="349" t="s">
        <v>224</v>
      </c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349"/>
      <c r="BD20" s="349"/>
      <c r="BE20" s="349"/>
      <c r="BF20" s="349"/>
      <c r="BG20" s="349"/>
      <c r="BH20" s="349"/>
      <c r="BI20" s="349"/>
      <c r="BJ20" s="349"/>
      <c r="BK20" s="349"/>
      <c r="BL20" s="349"/>
      <c r="BM20" s="349"/>
      <c r="BN20" s="349"/>
      <c r="BO20" s="349"/>
      <c r="BP20" s="349"/>
      <c r="BQ20" s="349"/>
      <c r="BR20" s="349"/>
      <c r="BS20" s="349"/>
      <c r="BT20" s="349"/>
      <c r="BU20" s="349"/>
      <c r="BV20" s="349"/>
      <c r="BW20" s="349"/>
      <c r="BX20" s="349"/>
      <c r="BY20" s="349"/>
      <c r="BZ20" s="349"/>
      <c r="CA20" s="349"/>
      <c r="CB20" s="349"/>
      <c r="CC20" s="349"/>
      <c r="CD20" s="349"/>
      <c r="CE20" s="349"/>
      <c r="CF20" s="349"/>
      <c r="CG20" s="349"/>
      <c r="CH20" s="349"/>
      <c r="CI20" s="349"/>
      <c r="CJ20" s="349"/>
      <c r="CK20" s="349"/>
      <c r="CL20" s="349"/>
      <c r="CM20" s="349"/>
      <c r="CN20" s="349"/>
      <c r="CO20" s="349"/>
      <c r="CP20" s="349"/>
      <c r="CQ20" s="349"/>
      <c r="CR20" s="349"/>
      <c r="CS20" s="349"/>
      <c r="CT20" s="349"/>
      <c r="CU20" s="349"/>
      <c r="CV20" s="349"/>
      <c r="CW20" s="349"/>
      <c r="CX20" s="349"/>
      <c r="CY20" s="349"/>
      <c r="CZ20" s="139"/>
      <c r="DA20" s="139"/>
      <c r="DB20" s="139"/>
      <c r="DC20" s="139"/>
      <c r="DD20" s="139"/>
      <c r="DE20" s="139"/>
      <c r="DF20" s="139"/>
      <c r="DM20" s="321" t="s">
        <v>157</v>
      </c>
      <c r="DN20" s="321"/>
      <c r="DO20" s="321"/>
      <c r="DP20" s="321"/>
      <c r="DQ20" s="321"/>
      <c r="DR20" s="321"/>
      <c r="DS20" s="321"/>
      <c r="DT20" s="321"/>
      <c r="DU20" s="321"/>
      <c r="DV20" s="321"/>
      <c r="DW20" s="321"/>
      <c r="DX20" s="321"/>
      <c r="DY20" s="321"/>
      <c r="DZ20" s="321"/>
      <c r="EA20" s="321"/>
      <c r="EB20" s="321"/>
      <c r="EC20" s="321"/>
      <c r="ED20" s="321"/>
      <c r="EE20" s="321"/>
      <c r="EF20" s="321"/>
      <c r="EG20" s="321"/>
      <c r="EH20" s="321"/>
      <c r="EI20" s="321"/>
      <c r="EJ20" s="321"/>
      <c r="EK20" s="321"/>
      <c r="EL20" s="321"/>
      <c r="EM20" s="321"/>
      <c r="EN20" s="321"/>
      <c r="EO20" s="321"/>
      <c r="EP20" s="321"/>
      <c r="EQ20" s="321"/>
      <c r="ER20" s="321"/>
      <c r="ES20" s="321"/>
      <c r="ET20" s="321"/>
      <c r="EV20" s="339" t="s">
        <v>290</v>
      </c>
      <c r="EW20" s="340"/>
      <c r="EX20" s="340"/>
      <c r="EY20" s="340"/>
      <c r="EZ20" s="340"/>
      <c r="FA20" s="340"/>
      <c r="FB20" s="340"/>
      <c r="FC20" s="340"/>
      <c r="FD20" s="340"/>
      <c r="FE20" s="340"/>
      <c r="FF20" s="340"/>
      <c r="FG20" s="340"/>
      <c r="FH20" s="340"/>
      <c r="FI20" s="340"/>
      <c r="FJ20" s="340"/>
      <c r="FK20" s="340"/>
      <c r="FL20" s="340"/>
      <c r="FM20" s="340"/>
      <c r="FN20" s="340"/>
      <c r="FO20" s="340"/>
      <c r="FP20" s="340"/>
      <c r="FQ20" s="341"/>
      <c r="FR20" s="130"/>
      <c r="FS20" s="130"/>
    </row>
    <row r="21" spans="1:175" s="1" customFormat="1" ht="13.5" customHeight="1">
      <c r="A21" s="100" t="s">
        <v>163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  <c r="AW21" s="349"/>
      <c r="AX21" s="349"/>
      <c r="AY21" s="349"/>
      <c r="AZ21" s="349"/>
      <c r="BA21" s="349"/>
      <c r="BB21" s="349"/>
      <c r="BC21" s="349"/>
      <c r="BD21" s="349"/>
      <c r="BE21" s="349"/>
      <c r="BF21" s="349"/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49"/>
      <c r="BZ21" s="349"/>
      <c r="CA21" s="349"/>
      <c r="CB21" s="349"/>
      <c r="CC21" s="349"/>
      <c r="CD21" s="349"/>
      <c r="CE21" s="349"/>
      <c r="CF21" s="349"/>
      <c r="CG21" s="349"/>
      <c r="CH21" s="349"/>
      <c r="CI21" s="349"/>
      <c r="CJ21" s="349"/>
      <c r="CK21" s="349"/>
      <c r="CL21" s="349"/>
      <c r="CM21" s="349"/>
      <c r="CN21" s="349"/>
      <c r="CO21" s="349"/>
      <c r="CP21" s="349"/>
      <c r="CQ21" s="349"/>
      <c r="CR21" s="349"/>
      <c r="CS21" s="349"/>
      <c r="CT21" s="349"/>
      <c r="CU21" s="349"/>
      <c r="CV21" s="349"/>
      <c r="CW21" s="349"/>
      <c r="CX21" s="349"/>
      <c r="CY21" s="349"/>
      <c r="CZ21" s="139"/>
      <c r="DA21" s="139"/>
      <c r="DB21" s="139"/>
      <c r="DC21" s="139"/>
      <c r="DD21" s="139"/>
      <c r="DE21" s="139"/>
      <c r="DF21" s="139"/>
      <c r="DG21" s="135"/>
      <c r="DH21" s="351" t="s">
        <v>214</v>
      </c>
      <c r="DI21" s="351"/>
      <c r="DJ21" s="351"/>
      <c r="DK21" s="351"/>
      <c r="DL21" s="351"/>
      <c r="DM21" s="351"/>
      <c r="DN21" s="351"/>
      <c r="DO21" s="351"/>
      <c r="DP21" s="351"/>
      <c r="DQ21" s="351"/>
      <c r="DR21" s="351"/>
      <c r="DS21" s="351"/>
      <c r="DT21" s="351"/>
      <c r="DU21" s="351"/>
      <c r="DV21" s="351"/>
      <c r="DW21" s="351"/>
      <c r="DX21" s="351"/>
      <c r="DY21" s="351"/>
      <c r="DZ21" s="351"/>
      <c r="EA21" s="351"/>
      <c r="EB21" s="351"/>
      <c r="EC21" s="351"/>
      <c r="ED21" s="351"/>
      <c r="EE21" s="351"/>
      <c r="EF21" s="351"/>
      <c r="EG21" s="351"/>
      <c r="EH21" s="351"/>
      <c r="EI21" s="351"/>
      <c r="EJ21" s="351"/>
      <c r="EK21" s="351"/>
      <c r="EL21" s="351"/>
      <c r="EM21" s="351"/>
      <c r="EN21" s="351"/>
      <c r="EO21" s="351"/>
      <c r="EP21" s="351"/>
      <c r="EQ21" s="351"/>
      <c r="ER21" s="351"/>
      <c r="ES21" s="351"/>
      <c r="ET21" s="351"/>
      <c r="EV21" s="339" t="s">
        <v>215</v>
      </c>
      <c r="EW21" s="340"/>
      <c r="EX21" s="340"/>
      <c r="EY21" s="340"/>
      <c r="EZ21" s="340"/>
      <c r="FA21" s="340"/>
      <c r="FB21" s="340"/>
      <c r="FC21" s="340"/>
      <c r="FD21" s="340"/>
      <c r="FE21" s="340"/>
      <c r="FF21" s="340"/>
      <c r="FG21" s="340"/>
      <c r="FH21" s="340"/>
      <c r="FI21" s="340"/>
      <c r="FJ21" s="340"/>
      <c r="FK21" s="340"/>
      <c r="FL21" s="340"/>
      <c r="FM21" s="340"/>
      <c r="FN21" s="340"/>
      <c r="FO21" s="340"/>
      <c r="FP21" s="340"/>
      <c r="FQ21" s="341"/>
      <c r="FR21" s="130"/>
      <c r="FS21" s="130"/>
    </row>
    <row r="22" spans="1:175" s="105" customFormat="1" ht="14.25" customHeight="1">
      <c r="A22" s="100" t="s">
        <v>164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49"/>
      <c r="AW22" s="349"/>
      <c r="AX22" s="349"/>
      <c r="AY22" s="349"/>
      <c r="AZ22" s="349"/>
      <c r="BA22" s="349"/>
      <c r="BB22" s="349"/>
      <c r="BC22" s="349"/>
      <c r="BD22" s="349"/>
      <c r="BE22" s="349"/>
      <c r="BF22" s="349"/>
      <c r="BG22" s="349"/>
      <c r="BH22" s="349"/>
      <c r="BI22" s="349"/>
      <c r="BJ22" s="349"/>
      <c r="BK22" s="349"/>
      <c r="BL22" s="349"/>
      <c r="BM22" s="349"/>
      <c r="BN22" s="349"/>
      <c r="BO22" s="349"/>
      <c r="BP22" s="349"/>
      <c r="BQ22" s="349"/>
      <c r="BR22" s="349"/>
      <c r="BS22" s="349"/>
      <c r="BT22" s="349"/>
      <c r="BU22" s="349"/>
      <c r="BV22" s="349"/>
      <c r="BW22" s="349"/>
      <c r="BX22" s="349"/>
      <c r="BY22" s="349"/>
      <c r="BZ22" s="349"/>
      <c r="CA22" s="349"/>
      <c r="CB22" s="349"/>
      <c r="CC22" s="349"/>
      <c r="CD22" s="349"/>
      <c r="CE22" s="349"/>
      <c r="CF22" s="349"/>
      <c r="CG22" s="349"/>
      <c r="CH22" s="349"/>
      <c r="CI22" s="349"/>
      <c r="CJ22" s="349"/>
      <c r="CK22" s="349"/>
      <c r="CL22" s="349"/>
      <c r="CM22" s="349"/>
      <c r="CN22" s="349"/>
      <c r="CO22" s="349"/>
      <c r="CP22" s="349"/>
      <c r="CQ22" s="349"/>
      <c r="CR22" s="349"/>
      <c r="CS22" s="349"/>
      <c r="CT22" s="349"/>
      <c r="CU22" s="349"/>
      <c r="CV22" s="349"/>
      <c r="CW22" s="349"/>
      <c r="CX22" s="349"/>
      <c r="CY22" s="349"/>
      <c r="CZ22" s="139"/>
      <c r="DA22" s="139"/>
      <c r="DB22" s="139"/>
      <c r="DC22" s="139"/>
      <c r="DD22" s="139"/>
      <c r="DE22" s="139"/>
      <c r="DF22" s="139"/>
      <c r="DH22" s="338" t="s">
        <v>216</v>
      </c>
      <c r="DI22" s="338"/>
      <c r="DJ22" s="338"/>
      <c r="DK22" s="338"/>
      <c r="DL22" s="338"/>
      <c r="DM22" s="338"/>
      <c r="DN22" s="338"/>
      <c r="DO22" s="338"/>
      <c r="DP22" s="338"/>
      <c r="DQ22" s="338"/>
      <c r="DR22" s="338"/>
      <c r="DS22" s="338"/>
      <c r="DT22" s="338"/>
      <c r="DU22" s="338"/>
      <c r="DV22" s="338"/>
      <c r="DW22" s="338"/>
      <c r="DX22" s="338"/>
      <c r="DY22" s="338"/>
      <c r="DZ22" s="338"/>
      <c r="EA22" s="338"/>
      <c r="EB22" s="338"/>
      <c r="EC22" s="338"/>
      <c r="ED22" s="338"/>
      <c r="EE22" s="338"/>
      <c r="EF22" s="338"/>
      <c r="EG22" s="338"/>
      <c r="EH22" s="338"/>
      <c r="EI22" s="338"/>
      <c r="EJ22" s="338"/>
      <c r="EK22" s="338"/>
      <c r="EL22" s="338"/>
      <c r="EM22" s="338"/>
      <c r="EN22" s="338"/>
      <c r="EO22" s="338"/>
      <c r="EP22" s="338"/>
      <c r="EQ22" s="338"/>
      <c r="ER22" s="338"/>
      <c r="ES22" s="338"/>
      <c r="ET22" s="338"/>
      <c r="EV22" s="339" t="s">
        <v>291</v>
      </c>
      <c r="EW22" s="340"/>
      <c r="EX22" s="340"/>
      <c r="EY22" s="340"/>
      <c r="EZ22" s="340"/>
      <c r="FA22" s="340"/>
      <c r="FB22" s="340"/>
      <c r="FC22" s="340"/>
      <c r="FD22" s="340"/>
      <c r="FE22" s="340"/>
      <c r="FF22" s="340"/>
      <c r="FG22" s="340"/>
      <c r="FH22" s="340"/>
      <c r="FI22" s="340"/>
      <c r="FJ22" s="340"/>
      <c r="FK22" s="340"/>
      <c r="FL22" s="340"/>
      <c r="FM22" s="340"/>
      <c r="FN22" s="340"/>
      <c r="FO22" s="340"/>
      <c r="FP22" s="340"/>
      <c r="FQ22" s="341"/>
      <c r="FR22" s="130"/>
      <c r="FS22" s="130"/>
    </row>
    <row r="23" spans="1:175" s="105" customFormat="1" ht="13.5" customHeight="1">
      <c r="A23" s="100" t="s">
        <v>165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36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  <c r="BS23" s="350"/>
      <c r="BT23" s="350"/>
      <c r="BU23" s="350"/>
      <c r="BV23" s="350"/>
      <c r="BW23" s="350"/>
      <c r="BX23" s="350"/>
      <c r="BY23" s="350"/>
      <c r="BZ23" s="350"/>
      <c r="CA23" s="350"/>
      <c r="CB23" s="350"/>
      <c r="CC23" s="350"/>
      <c r="CD23" s="350"/>
      <c r="CE23" s="350"/>
      <c r="CF23" s="350"/>
      <c r="CG23" s="350"/>
      <c r="CH23" s="350"/>
      <c r="CI23" s="350"/>
      <c r="CJ23" s="350"/>
      <c r="CK23" s="350"/>
      <c r="CL23" s="350"/>
      <c r="CM23" s="350"/>
      <c r="CN23" s="350"/>
      <c r="CO23" s="350"/>
      <c r="CP23" s="350"/>
      <c r="CQ23" s="350"/>
      <c r="CR23" s="350"/>
      <c r="CS23" s="350"/>
      <c r="CT23" s="350"/>
      <c r="CU23" s="350"/>
      <c r="CV23" s="350"/>
      <c r="CW23" s="350"/>
      <c r="CX23" s="350"/>
      <c r="CY23" s="350"/>
      <c r="CZ23" s="139"/>
      <c r="DA23" s="139"/>
      <c r="DB23" s="139"/>
      <c r="DC23" s="139"/>
      <c r="DD23" s="139"/>
      <c r="DE23" s="139"/>
      <c r="DF23" s="139"/>
      <c r="DH23" s="338" t="s">
        <v>217</v>
      </c>
      <c r="DI23" s="338"/>
      <c r="DJ23" s="338"/>
      <c r="DK23" s="338"/>
      <c r="DL23" s="338"/>
      <c r="DM23" s="338"/>
      <c r="DN23" s="338"/>
      <c r="DO23" s="338"/>
      <c r="DP23" s="338"/>
      <c r="DQ23" s="338"/>
      <c r="DR23" s="338"/>
      <c r="DS23" s="338"/>
      <c r="DT23" s="338"/>
      <c r="DU23" s="338"/>
      <c r="DV23" s="338"/>
      <c r="DW23" s="338"/>
      <c r="DX23" s="338"/>
      <c r="DY23" s="338"/>
      <c r="DZ23" s="338"/>
      <c r="EA23" s="338"/>
      <c r="EB23" s="338"/>
      <c r="EC23" s="338"/>
      <c r="ED23" s="338"/>
      <c r="EE23" s="338"/>
      <c r="EF23" s="338"/>
      <c r="EG23" s="338"/>
      <c r="EH23" s="338"/>
      <c r="EI23" s="338"/>
      <c r="EJ23" s="338"/>
      <c r="EK23" s="338"/>
      <c r="EL23" s="338"/>
      <c r="EM23" s="338"/>
      <c r="EN23" s="338"/>
      <c r="EO23" s="338"/>
      <c r="EP23" s="338"/>
      <c r="EQ23" s="338"/>
      <c r="ER23" s="338"/>
      <c r="ES23" s="338"/>
      <c r="ET23" s="338"/>
      <c r="EV23" s="339" t="s">
        <v>220</v>
      </c>
      <c r="EW23" s="340"/>
      <c r="EX23" s="340"/>
      <c r="EY23" s="340"/>
      <c r="EZ23" s="340"/>
      <c r="FA23" s="340"/>
      <c r="FB23" s="340"/>
      <c r="FC23" s="340"/>
      <c r="FD23" s="340"/>
      <c r="FE23" s="340"/>
      <c r="FF23" s="340"/>
      <c r="FG23" s="340"/>
      <c r="FH23" s="340"/>
      <c r="FI23" s="340"/>
      <c r="FJ23" s="340"/>
      <c r="FK23" s="340"/>
      <c r="FL23" s="340"/>
      <c r="FM23" s="340"/>
      <c r="FN23" s="340"/>
      <c r="FO23" s="340"/>
      <c r="FP23" s="340"/>
      <c r="FQ23" s="341"/>
      <c r="FR23" s="130"/>
      <c r="FS23" s="130"/>
    </row>
    <row r="24" spans="92:175" s="105" customFormat="1" ht="13.5" customHeight="1">
      <c r="CN24" s="107"/>
      <c r="DH24" s="338" t="s">
        <v>218</v>
      </c>
      <c r="DI24" s="338"/>
      <c r="DJ24" s="338"/>
      <c r="DK24" s="338"/>
      <c r="DL24" s="338"/>
      <c r="DM24" s="338"/>
      <c r="DN24" s="338"/>
      <c r="DO24" s="338"/>
      <c r="DP24" s="338"/>
      <c r="DQ24" s="338"/>
      <c r="DR24" s="338"/>
      <c r="DS24" s="338"/>
      <c r="DT24" s="338"/>
      <c r="DU24" s="338"/>
      <c r="DV24" s="338"/>
      <c r="DW24" s="338"/>
      <c r="DX24" s="338"/>
      <c r="DY24" s="338"/>
      <c r="DZ24" s="338"/>
      <c r="EA24" s="338"/>
      <c r="EB24" s="338"/>
      <c r="EC24" s="338"/>
      <c r="ED24" s="338"/>
      <c r="EE24" s="338"/>
      <c r="EF24" s="338"/>
      <c r="EG24" s="338"/>
      <c r="EH24" s="338"/>
      <c r="EI24" s="338"/>
      <c r="EJ24" s="338"/>
      <c r="EK24" s="338"/>
      <c r="EL24" s="338"/>
      <c r="EM24" s="338"/>
      <c r="EN24" s="338"/>
      <c r="EO24" s="338"/>
      <c r="EP24" s="338"/>
      <c r="EQ24" s="338"/>
      <c r="ER24" s="338"/>
      <c r="ES24" s="338"/>
      <c r="ET24" s="338"/>
      <c r="EV24" s="339" t="s">
        <v>238</v>
      </c>
      <c r="EW24" s="340"/>
      <c r="EX24" s="340"/>
      <c r="EY24" s="340"/>
      <c r="EZ24" s="340"/>
      <c r="FA24" s="340"/>
      <c r="FB24" s="340"/>
      <c r="FC24" s="340"/>
      <c r="FD24" s="340"/>
      <c r="FE24" s="340"/>
      <c r="FF24" s="340"/>
      <c r="FG24" s="340"/>
      <c r="FH24" s="340"/>
      <c r="FI24" s="340"/>
      <c r="FJ24" s="340"/>
      <c r="FK24" s="340"/>
      <c r="FL24" s="340"/>
      <c r="FM24" s="340"/>
      <c r="FN24" s="340"/>
      <c r="FO24" s="340"/>
      <c r="FP24" s="340"/>
      <c r="FQ24" s="341"/>
      <c r="FR24" s="130"/>
      <c r="FS24" s="130"/>
    </row>
    <row r="25" spans="1:175" s="1" customFormat="1" ht="14.25" customHeight="1">
      <c r="A25" s="107" t="s">
        <v>225</v>
      </c>
      <c r="Z25" s="108"/>
      <c r="AA25" s="347" t="s">
        <v>226</v>
      </c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347"/>
      <c r="BD25" s="347"/>
      <c r="BE25" s="347"/>
      <c r="BF25" s="347"/>
      <c r="BG25" s="347"/>
      <c r="BH25" s="347"/>
      <c r="BI25" s="347"/>
      <c r="BJ25" s="347"/>
      <c r="BK25" s="347"/>
      <c r="BL25" s="347"/>
      <c r="BM25" s="347"/>
      <c r="BN25" s="347"/>
      <c r="BO25" s="347"/>
      <c r="BP25" s="347"/>
      <c r="BQ25" s="347"/>
      <c r="BR25" s="347"/>
      <c r="BS25" s="347"/>
      <c r="BT25" s="347"/>
      <c r="BU25" s="347"/>
      <c r="BV25" s="347"/>
      <c r="BW25" s="347"/>
      <c r="BX25" s="347"/>
      <c r="BY25" s="347"/>
      <c r="BZ25" s="347"/>
      <c r="CA25" s="347"/>
      <c r="CB25" s="347"/>
      <c r="CC25" s="347"/>
      <c r="CD25" s="347"/>
      <c r="CE25" s="347"/>
      <c r="CF25" s="347"/>
      <c r="CG25" s="347"/>
      <c r="CH25" s="347"/>
      <c r="CI25" s="347"/>
      <c r="CJ25" s="347"/>
      <c r="CK25" s="347"/>
      <c r="CL25" s="347"/>
      <c r="CM25" s="347"/>
      <c r="CN25" s="347"/>
      <c r="CO25" s="347"/>
      <c r="CP25" s="347"/>
      <c r="CQ25" s="347"/>
      <c r="CR25" s="347"/>
      <c r="CS25" s="347"/>
      <c r="CT25" s="347"/>
      <c r="CU25" s="347"/>
      <c r="CV25" s="347"/>
      <c r="CW25" s="347"/>
      <c r="CX25" s="347"/>
      <c r="CY25" s="347"/>
      <c r="CZ25" s="168"/>
      <c r="DA25" s="168"/>
      <c r="DB25" s="168"/>
      <c r="DC25" s="168"/>
      <c r="DD25" s="168"/>
      <c r="DE25" s="168"/>
      <c r="DF25" s="168"/>
      <c r="DG25" s="109"/>
      <c r="DH25" s="322" t="s">
        <v>219</v>
      </c>
      <c r="DI25" s="322"/>
      <c r="DJ25" s="322"/>
      <c r="DK25" s="322"/>
      <c r="DL25" s="322"/>
      <c r="DM25" s="322"/>
      <c r="DN25" s="322"/>
      <c r="DO25" s="322"/>
      <c r="DP25" s="322"/>
      <c r="DQ25" s="322"/>
      <c r="DR25" s="322"/>
      <c r="DS25" s="322"/>
      <c r="DT25" s="322"/>
      <c r="DU25" s="322"/>
      <c r="DV25" s="322"/>
      <c r="DW25" s="322"/>
      <c r="DX25" s="322"/>
      <c r="DY25" s="322"/>
      <c r="DZ25" s="322"/>
      <c r="EA25" s="322"/>
      <c r="EB25" s="322"/>
      <c r="EC25" s="322"/>
      <c r="ED25" s="322"/>
      <c r="EE25" s="322"/>
      <c r="EF25" s="322"/>
      <c r="EG25" s="322"/>
      <c r="EH25" s="322"/>
      <c r="EI25" s="322"/>
      <c r="EJ25" s="322"/>
      <c r="EK25" s="322"/>
      <c r="EL25" s="322"/>
      <c r="EM25" s="322"/>
      <c r="EN25" s="322"/>
      <c r="EO25" s="322"/>
      <c r="EP25" s="322"/>
      <c r="EQ25" s="322"/>
      <c r="ER25" s="322"/>
      <c r="ES25" s="322"/>
      <c r="ET25" s="322"/>
      <c r="EU25" s="108"/>
      <c r="EV25" s="337" t="s">
        <v>161</v>
      </c>
      <c r="EW25" s="337"/>
      <c r="EX25" s="337"/>
      <c r="EY25" s="337"/>
      <c r="EZ25" s="337"/>
      <c r="FA25" s="337"/>
      <c r="FB25" s="337"/>
      <c r="FC25" s="337"/>
      <c r="FD25" s="337"/>
      <c r="FE25" s="337"/>
      <c r="FF25" s="337"/>
      <c r="FG25" s="337"/>
      <c r="FH25" s="337"/>
      <c r="FI25" s="337"/>
      <c r="FJ25" s="337"/>
      <c r="FK25" s="337"/>
      <c r="FL25" s="337"/>
      <c r="FM25" s="337"/>
      <c r="FN25" s="337"/>
      <c r="FO25" s="337"/>
      <c r="FP25" s="337"/>
      <c r="FQ25" s="337"/>
      <c r="FR25" s="130"/>
      <c r="FS25" s="130"/>
    </row>
    <row r="26" spans="26:175" s="1" customFormat="1" ht="13.5" customHeight="1">
      <c r="Z26" s="108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09"/>
      <c r="DH26" s="351" t="s">
        <v>221</v>
      </c>
      <c r="DI26" s="351"/>
      <c r="DJ26" s="351"/>
      <c r="DK26" s="351"/>
      <c r="DL26" s="351"/>
      <c r="DM26" s="351"/>
      <c r="DN26" s="351"/>
      <c r="DO26" s="351"/>
      <c r="DP26" s="351"/>
      <c r="DQ26" s="351"/>
      <c r="DR26" s="351"/>
      <c r="DS26" s="351"/>
      <c r="DT26" s="351"/>
      <c r="DU26" s="351"/>
      <c r="DV26" s="351"/>
      <c r="DW26" s="351"/>
      <c r="DX26" s="351"/>
      <c r="DY26" s="351"/>
      <c r="DZ26" s="351"/>
      <c r="EA26" s="351"/>
      <c r="EB26" s="351"/>
      <c r="EC26" s="351"/>
      <c r="ED26" s="351"/>
      <c r="EE26" s="351"/>
      <c r="EF26" s="351"/>
      <c r="EG26" s="351"/>
      <c r="EH26" s="351"/>
      <c r="EI26" s="351"/>
      <c r="EJ26" s="351"/>
      <c r="EK26" s="351"/>
      <c r="EL26" s="351"/>
      <c r="EM26" s="351"/>
      <c r="EN26" s="351"/>
      <c r="EO26" s="351"/>
      <c r="EP26" s="351"/>
      <c r="EQ26" s="351"/>
      <c r="ER26" s="351"/>
      <c r="ES26" s="351"/>
      <c r="ET26" s="351"/>
      <c r="EU26" s="108"/>
      <c r="EV26" s="352"/>
      <c r="EW26" s="315"/>
      <c r="EX26" s="315"/>
      <c r="EY26" s="315"/>
      <c r="EZ26" s="315"/>
      <c r="FA26" s="315"/>
      <c r="FB26" s="315"/>
      <c r="FC26" s="315"/>
      <c r="FD26" s="315"/>
      <c r="FE26" s="315"/>
      <c r="FF26" s="315"/>
      <c r="FG26" s="315"/>
      <c r="FH26" s="315"/>
      <c r="FI26" s="315"/>
      <c r="FJ26" s="315"/>
      <c r="FK26" s="315"/>
      <c r="FL26" s="315"/>
      <c r="FM26" s="315"/>
      <c r="FN26" s="315"/>
      <c r="FO26" s="315"/>
      <c r="FP26" s="315"/>
      <c r="FQ26" s="316"/>
      <c r="FR26" s="130"/>
      <c r="FS26" s="130"/>
    </row>
    <row r="27" spans="1:175" s="1" customFormat="1" ht="14.25" customHeight="1">
      <c r="A27" s="100" t="s">
        <v>166</v>
      </c>
      <c r="AA27" s="348" t="s">
        <v>293</v>
      </c>
      <c r="AB27" s="348"/>
      <c r="AC27" s="348"/>
      <c r="AD27" s="348"/>
      <c r="AE27" s="348"/>
      <c r="AF27" s="348"/>
      <c r="AG27" s="348"/>
      <c r="AH27" s="348"/>
      <c r="AI27" s="348"/>
      <c r="AJ27" s="348"/>
      <c r="AK27" s="348"/>
      <c r="AL27" s="348"/>
      <c r="AM27" s="348"/>
      <c r="AN27" s="348"/>
      <c r="AO27" s="348"/>
      <c r="AP27" s="348"/>
      <c r="AQ27" s="348"/>
      <c r="AR27" s="348"/>
      <c r="AS27" s="348"/>
      <c r="AT27" s="348"/>
      <c r="AU27" s="348"/>
      <c r="AV27" s="348"/>
      <c r="AW27" s="348"/>
      <c r="AX27" s="348"/>
      <c r="AY27" s="348"/>
      <c r="AZ27" s="348"/>
      <c r="BA27" s="348"/>
      <c r="BB27" s="348"/>
      <c r="BC27" s="348"/>
      <c r="BD27" s="348"/>
      <c r="BE27" s="348"/>
      <c r="BF27" s="348"/>
      <c r="BG27" s="348"/>
      <c r="BH27" s="348"/>
      <c r="BI27" s="348"/>
      <c r="BJ27" s="348"/>
      <c r="BK27" s="348"/>
      <c r="BL27" s="348"/>
      <c r="BM27" s="348"/>
      <c r="BN27" s="348"/>
      <c r="BO27" s="348"/>
      <c r="BP27" s="348"/>
      <c r="BQ27" s="348"/>
      <c r="BR27" s="348"/>
      <c r="BS27" s="348"/>
      <c r="BT27" s="348"/>
      <c r="BU27" s="348"/>
      <c r="BV27" s="348"/>
      <c r="BW27" s="348"/>
      <c r="BX27" s="348"/>
      <c r="BY27" s="348"/>
      <c r="BZ27" s="348"/>
      <c r="CA27" s="348"/>
      <c r="CB27" s="348"/>
      <c r="CC27" s="348"/>
      <c r="CD27" s="348"/>
      <c r="CE27" s="348"/>
      <c r="CF27" s="348"/>
      <c r="CG27" s="348"/>
      <c r="CH27" s="348"/>
      <c r="CI27" s="348"/>
      <c r="CJ27" s="348"/>
      <c r="CK27" s="348"/>
      <c r="CL27" s="348"/>
      <c r="CM27" s="348"/>
      <c r="CN27" s="348"/>
      <c r="CO27" s="348"/>
      <c r="CP27" s="348"/>
      <c r="CQ27" s="348"/>
      <c r="CR27" s="348"/>
      <c r="CS27" s="348"/>
      <c r="CT27" s="348"/>
      <c r="CU27" s="348"/>
      <c r="CV27" s="348"/>
      <c r="CW27" s="348"/>
      <c r="CX27" s="348"/>
      <c r="CY27" s="348"/>
      <c r="CZ27" s="140"/>
      <c r="DA27" s="140"/>
      <c r="DB27" s="140"/>
      <c r="DC27" s="140"/>
      <c r="DD27" s="140"/>
      <c r="DE27" s="140"/>
      <c r="DF27" s="140"/>
      <c r="DG27" s="98"/>
      <c r="DH27" s="338" t="s">
        <v>222</v>
      </c>
      <c r="DI27" s="338"/>
      <c r="DJ27" s="338"/>
      <c r="DK27" s="338"/>
      <c r="DL27" s="338"/>
      <c r="DM27" s="338"/>
      <c r="DN27" s="338"/>
      <c r="DO27" s="338"/>
      <c r="DP27" s="338"/>
      <c r="DQ27" s="338"/>
      <c r="DR27" s="338"/>
      <c r="DS27" s="338"/>
      <c r="DT27" s="338"/>
      <c r="DU27" s="338"/>
      <c r="DV27" s="338"/>
      <c r="DW27" s="338"/>
      <c r="DX27" s="338"/>
      <c r="DY27" s="338"/>
      <c r="DZ27" s="338"/>
      <c r="EA27" s="338"/>
      <c r="EB27" s="338"/>
      <c r="EC27" s="338"/>
      <c r="ED27" s="338"/>
      <c r="EE27" s="338"/>
      <c r="EF27" s="338"/>
      <c r="EG27" s="338"/>
      <c r="EH27" s="338"/>
      <c r="EI27" s="338"/>
      <c r="EJ27" s="338"/>
      <c r="EK27" s="338"/>
      <c r="EL27" s="338"/>
      <c r="EM27" s="338"/>
      <c r="EN27" s="338"/>
      <c r="EO27" s="338"/>
      <c r="EP27" s="338"/>
      <c r="EQ27" s="338"/>
      <c r="ER27" s="338"/>
      <c r="ES27" s="338"/>
      <c r="ET27" s="338"/>
      <c r="EV27" s="317"/>
      <c r="EW27" s="333"/>
      <c r="EX27" s="333"/>
      <c r="EY27" s="333"/>
      <c r="EZ27" s="333"/>
      <c r="FA27" s="333"/>
      <c r="FB27" s="333"/>
      <c r="FC27" s="333"/>
      <c r="FD27" s="333"/>
      <c r="FE27" s="333"/>
      <c r="FF27" s="333"/>
      <c r="FG27" s="333"/>
      <c r="FH27" s="333"/>
      <c r="FI27" s="333"/>
      <c r="FJ27" s="333"/>
      <c r="FK27" s="333"/>
      <c r="FL27" s="333"/>
      <c r="FM27" s="333"/>
      <c r="FN27" s="333"/>
      <c r="FO27" s="333"/>
      <c r="FP27" s="333"/>
      <c r="FQ27" s="318"/>
      <c r="FR27" s="130"/>
      <c r="FS27" s="130"/>
    </row>
    <row r="28" spans="1:175" s="1" customFormat="1" ht="14.25" customHeight="1">
      <c r="A28" s="100" t="s">
        <v>167</v>
      </c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348"/>
      <c r="AP28" s="348"/>
      <c r="AQ28" s="348"/>
      <c r="AR28" s="348"/>
      <c r="AS28" s="348"/>
      <c r="AT28" s="348"/>
      <c r="AU28" s="348"/>
      <c r="AV28" s="348"/>
      <c r="AW28" s="348"/>
      <c r="AX28" s="348"/>
      <c r="AY28" s="348"/>
      <c r="AZ28" s="348"/>
      <c r="BA28" s="348"/>
      <c r="BB28" s="348"/>
      <c r="BC28" s="348"/>
      <c r="BD28" s="348"/>
      <c r="BE28" s="348"/>
      <c r="BF28" s="348"/>
      <c r="BG28" s="348"/>
      <c r="BH28" s="348"/>
      <c r="BI28" s="348"/>
      <c r="BJ28" s="348"/>
      <c r="BK28" s="348"/>
      <c r="BL28" s="348"/>
      <c r="BM28" s="348"/>
      <c r="BN28" s="348"/>
      <c r="BO28" s="348"/>
      <c r="BP28" s="348"/>
      <c r="BQ28" s="348"/>
      <c r="BR28" s="348"/>
      <c r="BS28" s="348"/>
      <c r="BT28" s="348"/>
      <c r="BU28" s="348"/>
      <c r="BV28" s="348"/>
      <c r="BW28" s="348"/>
      <c r="BX28" s="348"/>
      <c r="BY28" s="348"/>
      <c r="BZ28" s="348"/>
      <c r="CA28" s="348"/>
      <c r="CB28" s="348"/>
      <c r="CC28" s="348"/>
      <c r="CD28" s="348"/>
      <c r="CE28" s="348"/>
      <c r="CF28" s="348"/>
      <c r="CG28" s="348"/>
      <c r="CH28" s="348"/>
      <c r="CI28" s="348"/>
      <c r="CJ28" s="348"/>
      <c r="CK28" s="348"/>
      <c r="CL28" s="348"/>
      <c r="CM28" s="348"/>
      <c r="CN28" s="348"/>
      <c r="CO28" s="348"/>
      <c r="CP28" s="348"/>
      <c r="CQ28" s="348"/>
      <c r="CR28" s="348"/>
      <c r="CS28" s="348"/>
      <c r="CT28" s="348"/>
      <c r="CU28" s="348"/>
      <c r="CV28" s="348"/>
      <c r="CW28" s="348"/>
      <c r="CX28" s="348"/>
      <c r="CY28" s="348"/>
      <c r="CZ28" s="140"/>
      <c r="DA28" s="140"/>
      <c r="DB28" s="140"/>
      <c r="DC28" s="140"/>
      <c r="DD28" s="140"/>
      <c r="DE28" s="140"/>
      <c r="DF28" s="140"/>
      <c r="DG28" s="98"/>
      <c r="DH28" s="338" t="s">
        <v>223</v>
      </c>
      <c r="DI28" s="338"/>
      <c r="DJ28" s="338"/>
      <c r="DK28" s="338"/>
      <c r="DL28" s="338"/>
      <c r="DM28" s="338"/>
      <c r="DN28" s="338"/>
      <c r="DO28" s="338"/>
      <c r="DP28" s="338"/>
      <c r="DQ28" s="338"/>
      <c r="DR28" s="338"/>
      <c r="DS28" s="338"/>
      <c r="DT28" s="338"/>
      <c r="DU28" s="338"/>
      <c r="DV28" s="338"/>
      <c r="DW28" s="338"/>
      <c r="DX28" s="338"/>
      <c r="DY28" s="338"/>
      <c r="DZ28" s="338"/>
      <c r="EA28" s="338"/>
      <c r="EB28" s="338"/>
      <c r="EC28" s="338"/>
      <c r="ED28" s="338"/>
      <c r="EE28" s="338"/>
      <c r="EF28" s="338"/>
      <c r="EG28" s="338"/>
      <c r="EH28" s="338"/>
      <c r="EI28" s="338"/>
      <c r="EJ28" s="338"/>
      <c r="EK28" s="338"/>
      <c r="EL28" s="338"/>
      <c r="EM28" s="338"/>
      <c r="EN28" s="338"/>
      <c r="EO28" s="338"/>
      <c r="EP28" s="338"/>
      <c r="EQ28" s="338"/>
      <c r="ER28" s="338"/>
      <c r="ES28" s="338"/>
      <c r="ET28" s="338"/>
      <c r="EV28" s="319"/>
      <c r="EW28" s="344"/>
      <c r="EX28" s="344"/>
      <c r="EY28" s="344"/>
      <c r="EZ28" s="344"/>
      <c r="FA28" s="344"/>
      <c r="FB28" s="344"/>
      <c r="FC28" s="344"/>
      <c r="FD28" s="344"/>
      <c r="FE28" s="344"/>
      <c r="FF28" s="344"/>
      <c r="FG28" s="344"/>
      <c r="FH28" s="344"/>
      <c r="FI28" s="344"/>
      <c r="FJ28" s="344"/>
      <c r="FK28" s="344"/>
      <c r="FL28" s="344"/>
      <c r="FM28" s="344"/>
      <c r="FN28" s="344"/>
      <c r="FO28" s="344"/>
      <c r="FP28" s="344"/>
      <c r="FQ28" s="320"/>
      <c r="FR28" s="130"/>
      <c r="FS28" s="130"/>
    </row>
    <row r="29" spans="1:175" s="1" customFormat="1" ht="14.25" customHeight="1">
      <c r="A29" s="100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J29" s="100"/>
      <c r="FJ29" s="99"/>
      <c r="FK29" s="99"/>
      <c r="FL29" s="99"/>
      <c r="FM29" s="99"/>
      <c r="FN29" s="99"/>
      <c r="FO29" s="99"/>
      <c r="FP29" s="99"/>
      <c r="FQ29" s="99"/>
      <c r="FR29" s="130"/>
      <c r="FS29" s="130"/>
    </row>
    <row r="30" spans="1:175" s="1" customFormat="1" ht="14.25" customHeight="1">
      <c r="A30" s="100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J30" s="100"/>
      <c r="FJ30" s="99"/>
      <c r="FK30" s="99"/>
      <c r="FL30" s="99"/>
      <c r="FM30" s="99"/>
      <c r="FN30" s="99"/>
      <c r="FO30" s="99"/>
      <c r="FP30" s="99"/>
      <c r="FQ30" s="99"/>
      <c r="FR30" s="130"/>
      <c r="FS30" s="130"/>
    </row>
    <row r="31" spans="174:175" s="1" customFormat="1" ht="15">
      <c r="FR31" s="130"/>
      <c r="FS31" s="130"/>
    </row>
  </sheetData>
  <sheetProtection/>
  <mergeCells count="41">
    <mergeCell ref="EV26:FQ28"/>
    <mergeCell ref="DH26:ET26"/>
    <mergeCell ref="EG19:ET19"/>
    <mergeCell ref="DM20:ET20"/>
    <mergeCell ref="DH28:ET28"/>
    <mergeCell ref="DH25:ET25"/>
    <mergeCell ref="DH24:ET24"/>
    <mergeCell ref="EV24:FQ24"/>
    <mergeCell ref="AA25:CY25"/>
    <mergeCell ref="AA27:CY28"/>
    <mergeCell ref="AA20:CY23"/>
    <mergeCell ref="EV22:FQ22"/>
    <mergeCell ref="EV23:FQ23"/>
    <mergeCell ref="DH22:ET22"/>
    <mergeCell ref="DH21:ET21"/>
    <mergeCell ref="DH27:ET27"/>
    <mergeCell ref="EV25:FQ25"/>
    <mergeCell ref="EV20:FQ20"/>
    <mergeCell ref="W15:CY18"/>
    <mergeCell ref="BQ13:BT13"/>
    <mergeCell ref="BX13:CO13"/>
    <mergeCell ref="CP13:CS13"/>
    <mergeCell ref="CT13:CW13"/>
    <mergeCell ref="EV18:FQ18"/>
    <mergeCell ref="DH23:ET23"/>
    <mergeCell ref="EV19:FQ19"/>
    <mergeCell ref="EV21:FQ21"/>
    <mergeCell ref="DN7:ED7"/>
    <mergeCell ref="EG7:EU7"/>
    <mergeCell ref="EX7:FP7"/>
    <mergeCell ref="A10:FQ10"/>
    <mergeCell ref="DN8:ED8"/>
    <mergeCell ref="EG8:EU8"/>
    <mergeCell ref="EX8:FP8"/>
    <mergeCell ref="DN4:EL4"/>
    <mergeCell ref="DN5:FP5"/>
    <mergeCell ref="DN6:FP6"/>
    <mergeCell ref="ES1:EV1"/>
    <mergeCell ref="EZ1:FQ1"/>
    <mergeCell ref="DN2:FP2"/>
    <mergeCell ref="DN3:EB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P1250"/>
  <sheetViews>
    <sheetView view="pageBreakPreview" zoomScale="70" zoomScaleSheetLayoutView="70" zoomScalePageLayoutView="0" workbookViewId="0" topLeftCell="A1">
      <selection activeCell="D16" sqref="D16"/>
    </sheetView>
  </sheetViews>
  <sheetFormatPr defaultColWidth="9.125" defaultRowHeight="12.75"/>
  <cols>
    <col min="1" max="1" width="14.00390625" style="3" customWidth="1"/>
    <col min="2" max="2" width="41.75390625" style="3" customWidth="1"/>
    <col min="3" max="3" width="24.125" style="3" customWidth="1"/>
    <col min="4" max="4" width="15.75390625" style="3" customWidth="1"/>
    <col min="5" max="5" width="13.625" style="3" customWidth="1"/>
    <col min="6" max="6" width="11.75390625" style="3" bestFit="1" customWidth="1"/>
    <col min="7" max="7" width="10.00390625" style="3" bestFit="1" customWidth="1"/>
    <col min="8" max="8" width="12.75390625" style="35" customWidth="1"/>
    <col min="9" max="9" width="15.75390625" style="35" customWidth="1"/>
    <col min="10" max="16384" width="9.125" style="3" customWidth="1"/>
  </cols>
  <sheetData>
    <row r="1" ht="15">
      <c r="D1" s="20"/>
    </row>
    <row r="2" spans="1:4" ht="15">
      <c r="A2" s="390" t="s">
        <v>53</v>
      </c>
      <c r="B2" s="390"/>
      <c r="C2" s="390"/>
      <c r="D2" s="390"/>
    </row>
    <row r="3" spans="1:4" ht="15">
      <c r="A3" s="390" t="s">
        <v>129</v>
      </c>
      <c r="B3" s="390"/>
      <c r="C3" s="390"/>
      <c r="D3" s="390"/>
    </row>
    <row r="4" spans="1:4" ht="15">
      <c r="A4" s="390" t="s">
        <v>130</v>
      </c>
      <c r="B4" s="390"/>
      <c r="C4" s="390"/>
      <c r="D4" s="390"/>
    </row>
    <row r="5" spans="1:4" ht="15">
      <c r="A5" s="390" t="s">
        <v>131</v>
      </c>
      <c r="B5" s="390"/>
      <c r="C5" s="390"/>
      <c r="D5" s="390"/>
    </row>
    <row r="6" spans="1:4" ht="15">
      <c r="A6" s="9"/>
      <c r="B6" s="9"/>
      <c r="C6" s="9"/>
      <c r="D6" s="9"/>
    </row>
    <row r="7" spans="1:4" ht="15">
      <c r="A7" s="9"/>
      <c r="B7" s="9"/>
      <c r="C7" s="9"/>
      <c r="D7" s="20"/>
    </row>
    <row r="8" spans="1:13" ht="15">
      <c r="A8" s="393" t="s">
        <v>284</v>
      </c>
      <c r="B8" s="393"/>
      <c r="C8" s="393"/>
      <c r="D8" s="393"/>
      <c r="E8" s="174"/>
      <c r="F8" s="174"/>
      <c r="G8" s="174"/>
      <c r="H8" s="174"/>
      <c r="I8" s="174"/>
      <c r="J8" s="174"/>
      <c r="K8" s="75"/>
      <c r="M8" s="5"/>
    </row>
    <row r="9" spans="1:13" s="18" customFormat="1" ht="40.5" customHeight="1">
      <c r="A9" s="392" t="s">
        <v>237</v>
      </c>
      <c r="B9" s="392"/>
      <c r="C9" s="392"/>
      <c r="D9" s="392"/>
      <c r="E9" s="173"/>
      <c r="F9" s="173"/>
      <c r="G9" s="173"/>
      <c r="H9" s="173"/>
      <c r="I9" s="173"/>
      <c r="J9" s="173"/>
      <c r="K9" s="76"/>
      <c r="M9" s="19"/>
    </row>
    <row r="10" ht="15">
      <c r="A10" s="4"/>
    </row>
    <row r="11" spans="1:4" ht="45">
      <c r="A11" s="14" t="s">
        <v>38</v>
      </c>
      <c r="B11" s="14" t="s">
        <v>54</v>
      </c>
      <c r="C11" s="14" t="s">
        <v>55</v>
      </c>
      <c r="D11" s="14" t="s">
        <v>56</v>
      </c>
    </row>
    <row r="12" spans="1:9" s="31" customFormat="1" ht="17.25" customHeight="1">
      <c r="A12" s="30">
        <v>1</v>
      </c>
      <c r="B12" s="30">
        <v>2</v>
      </c>
      <c r="C12" s="30">
        <v>3</v>
      </c>
      <c r="D12" s="30">
        <v>4</v>
      </c>
      <c r="H12" s="55"/>
      <c r="I12" s="55"/>
    </row>
    <row r="13" spans="1:9" ht="33.75" customHeight="1">
      <c r="A13" s="21">
        <v>1</v>
      </c>
      <c r="B13" s="17" t="s">
        <v>57</v>
      </c>
      <c r="C13" s="25" t="s">
        <v>48</v>
      </c>
      <c r="D13" s="25"/>
      <c r="E13" s="5"/>
      <c r="F13" s="5"/>
      <c r="G13" s="5"/>
      <c r="H13" s="11"/>
      <c r="I13" s="11"/>
    </row>
    <row r="14" spans="1:9" ht="15">
      <c r="A14" s="411" t="s">
        <v>58</v>
      </c>
      <c r="B14" s="43" t="s">
        <v>8</v>
      </c>
      <c r="C14" s="410">
        <f>'Р 1.1-1.3'!J22</f>
        <v>17106899.998</v>
      </c>
      <c r="D14" s="410">
        <f>C14*0.22-84+104200</f>
        <v>3867633.99956</v>
      </c>
      <c r="E14" s="5"/>
      <c r="F14" s="5"/>
      <c r="G14" s="5"/>
      <c r="H14" s="11"/>
      <c r="I14" s="11"/>
    </row>
    <row r="15" spans="1:9" ht="15">
      <c r="A15" s="411"/>
      <c r="B15" s="43" t="s">
        <v>59</v>
      </c>
      <c r="C15" s="410"/>
      <c r="D15" s="410"/>
      <c r="E15" s="5"/>
      <c r="F15" s="5"/>
      <c r="G15" s="5"/>
      <c r="H15" s="11"/>
      <c r="I15" s="11"/>
    </row>
    <row r="16" spans="1:9" ht="19.5" customHeight="1">
      <c r="A16" s="21" t="s">
        <v>60</v>
      </c>
      <c r="B16" s="44" t="s">
        <v>61</v>
      </c>
      <c r="C16" s="25"/>
      <c r="D16" s="25"/>
      <c r="E16" s="5"/>
      <c r="F16" s="5">
        <v>4808300</v>
      </c>
      <c r="G16" s="5"/>
      <c r="H16" s="11"/>
      <c r="I16" s="11"/>
    </row>
    <row r="17" spans="1:9" ht="46.5" customHeight="1">
      <c r="A17" s="21" t="s">
        <v>62</v>
      </c>
      <c r="B17" s="17" t="s">
        <v>63</v>
      </c>
      <c r="C17" s="25"/>
      <c r="D17" s="25"/>
      <c r="E17" s="5"/>
      <c r="F17" s="5"/>
      <c r="G17" s="5"/>
      <c r="H17" s="11"/>
      <c r="I17" s="11"/>
    </row>
    <row r="18" spans="1:9" ht="33" customHeight="1">
      <c r="A18" s="21">
        <v>2</v>
      </c>
      <c r="B18" s="17" t="s">
        <v>64</v>
      </c>
      <c r="C18" s="25" t="s">
        <v>48</v>
      </c>
      <c r="D18" s="25"/>
      <c r="E18" s="5"/>
      <c r="F18" s="5"/>
      <c r="G18" s="5"/>
      <c r="H18" s="11"/>
      <c r="I18" s="11"/>
    </row>
    <row r="19" spans="1:9" ht="20.25" customHeight="1">
      <c r="A19" s="411" t="s">
        <v>65</v>
      </c>
      <c r="B19" s="44" t="s">
        <v>8</v>
      </c>
      <c r="C19" s="410">
        <f>C14</f>
        <v>17106899.998</v>
      </c>
      <c r="D19" s="410">
        <f>ROUND(C19*0.029,0)</f>
        <v>496100</v>
      </c>
      <c r="E19" s="5"/>
      <c r="F19" s="5"/>
      <c r="G19" s="5"/>
      <c r="H19" s="11"/>
      <c r="I19" s="11"/>
    </row>
    <row r="20" spans="1:9" ht="46.5" customHeight="1">
      <c r="A20" s="411"/>
      <c r="B20" s="17" t="s">
        <v>66</v>
      </c>
      <c r="C20" s="410"/>
      <c r="D20" s="410"/>
      <c r="E20" s="5"/>
      <c r="F20" s="5"/>
      <c r="G20" s="5"/>
      <c r="H20" s="11"/>
      <c r="I20" s="11"/>
    </row>
    <row r="21" spans="1:9" ht="47.25" customHeight="1">
      <c r="A21" s="21" t="s">
        <v>67</v>
      </c>
      <c r="B21" s="17" t="s">
        <v>68</v>
      </c>
      <c r="C21" s="25"/>
      <c r="D21" s="25"/>
      <c r="E21" s="5"/>
      <c r="F21" s="5"/>
      <c r="G21" s="5"/>
      <c r="H21" s="11"/>
      <c r="I21" s="11"/>
    </row>
    <row r="22" spans="1:9" ht="64.5" customHeight="1">
      <c r="A22" s="21" t="s">
        <v>69</v>
      </c>
      <c r="B22" s="17" t="s">
        <v>70</v>
      </c>
      <c r="C22" s="25">
        <f>C19</f>
        <v>17106899.998</v>
      </c>
      <c r="D22" s="25">
        <f>ROUND(C22*0.002,0)</f>
        <v>34214</v>
      </c>
      <c r="E22" s="5"/>
      <c r="F22" s="5"/>
      <c r="G22" s="5"/>
      <c r="H22" s="11"/>
      <c r="I22" s="11"/>
    </row>
    <row r="23" spans="1:9" ht="65.25" customHeight="1">
      <c r="A23" s="21" t="s">
        <v>71</v>
      </c>
      <c r="B23" s="56" t="s">
        <v>72</v>
      </c>
      <c r="C23" s="25"/>
      <c r="D23" s="25"/>
      <c r="E23" s="5"/>
      <c r="F23" s="5"/>
      <c r="G23" s="5"/>
      <c r="H23" s="11"/>
      <c r="I23" s="11"/>
    </row>
    <row r="24" spans="1:9" ht="63.75" customHeight="1">
      <c r="A24" s="21" t="s">
        <v>73</v>
      </c>
      <c r="B24" s="56" t="s">
        <v>72</v>
      </c>
      <c r="C24" s="25"/>
      <c r="D24" s="25"/>
      <c r="E24" s="5"/>
      <c r="F24" s="5"/>
      <c r="G24" s="5"/>
      <c r="H24" s="11"/>
      <c r="I24" s="11"/>
    </row>
    <row r="25" spans="1:9" ht="45.75" customHeight="1">
      <c r="A25" s="21">
        <v>3</v>
      </c>
      <c r="B25" s="17" t="s">
        <v>74</v>
      </c>
      <c r="C25" s="25">
        <f>C19</f>
        <v>17106899.998</v>
      </c>
      <c r="D25" s="25">
        <f>ROUND(C25*0.051,0)</f>
        <v>872452</v>
      </c>
      <c r="E25" s="5"/>
      <c r="F25" s="5"/>
      <c r="G25" s="5"/>
      <c r="H25" s="11"/>
      <c r="I25" s="11"/>
    </row>
    <row r="26" spans="1:9" ht="15">
      <c r="A26" s="21"/>
      <c r="B26" s="16" t="s">
        <v>47</v>
      </c>
      <c r="C26" s="25" t="s">
        <v>48</v>
      </c>
      <c r="D26" s="27">
        <f>D14+D19+D22+D25</f>
        <v>5270399.99956</v>
      </c>
      <c r="E26" s="5"/>
      <c r="F26" s="5"/>
      <c r="G26" s="5"/>
      <c r="H26" s="11"/>
      <c r="I26" s="11"/>
    </row>
    <row r="27" spans="3:9" ht="15">
      <c r="C27" s="5"/>
      <c r="D27" s="5"/>
      <c r="E27" s="5"/>
      <c r="F27" s="5"/>
      <c r="G27" s="5"/>
      <c r="H27" s="11"/>
      <c r="I27" s="11"/>
    </row>
    <row r="28" spans="3:9" ht="15">
      <c r="C28" s="5"/>
      <c r="D28" s="5"/>
      <c r="E28" s="5"/>
      <c r="F28" s="5"/>
      <c r="G28" s="5"/>
      <c r="H28" s="11"/>
      <c r="I28" s="11"/>
    </row>
    <row r="29" spans="3:9" ht="15">
      <c r="C29" s="5"/>
      <c r="D29" s="5"/>
      <c r="E29" s="5"/>
      <c r="F29" s="5"/>
      <c r="G29" s="5"/>
      <c r="H29" s="11"/>
      <c r="I29" s="11"/>
    </row>
    <row r="30" spans="1:9" ht="15">
      <c r="A30" s="390" t="s">
        <v>324</v>
      </c>
      <c r="B30" s="390"/>
      <c r="C30" s="390"/>
      <c r="D30" s="390"/>
      <c r="E30" s="5"/>
      <c r="F30" s="5"/>
      <c r="G30" s="5"/>
      <c r="H30" s="11"/>
      <c r="I30" s="11"/>
    </row>
    <row r="31" spans="1:9" ht="15">
      <c r="A31" s="390" t="s">
        <v>129</v>
      </c>
      <c r="B31" s="390"/>
      <c r="C31" s="390"/>
      <c r="D31" s="390"/>
      <c r="E31" s="5"/>
      <c r="F31" s="5"/>
      <c r="G31" s="5"/>
      <c r="H31" s="11"/>
      <c r="I31" s="11"/>
    </row>
    <row r="32" spans="1:9" ht="15">
      <c r="A32" s="390" t="s">
        <v>130</v>
      </c>
      <c r="B32" s="390"/>
      <c r="C32" s="390"/>
      <c r="D32" s="390"/>
      <c r="E32" s="5">
        <v>13604100</v>
      </c>
      <c r="F32" s="12"/>
      <c r="G32" s="12"/>
      <c r="H32" s="36"/>
      <c r="I32" s="11"/>
    </row>
    <row r="33" spans="1:9" ht="15">
      <c r="A33" s="390" t="s">
        <v>131</v>
      </c>
      <c r="B33" s="390"/>
      <c r="C33" s="390"/>
      <c r="D33" s="390"/>
      <c r="E33" s="5"/>
      <c r="F33" s="12"/>
      <c r="G33" s="12"/>
      <c r="H33" s="36"/>
      <c r="I33" s="11"/>
    </row>
    <row r="34" spans="1:9" ht="15">
      <c r="A34" s="9"/>
      <c r="B34" s="9"/>
      <c r="C34" s="9"/>
      <c r="D34" s="20"/>
      <c r="E34" s="5"/>
      <c r="F34" s="5"/>
      <c r="G34" s="5"/>
      <c r="H34" s="11"/>
      <c r="I34" s="11"/>
    </row>
    <row r="35" spans="1:9" ht="15">
      <c r="A35" s="393" t="s">
        <v>284</v>
      </c>
      <c r="B35" s="393"/>
      <c r="C35" s="393"/>
      <c r="D35" s="393"/>
      <c r="E35" s="5"/>
      <c r="F35" s="5"/>
      <c r="G35" s="5"/>
      <c r="H35" s="11"/>
      <c r="I35" s="11"/>
    </row>
    <row r="36" spans="1:9" ht="15">
      <c r="A36" s="392" t="s">
        <v>237</v>
      </c>
      <c r="B36" s="392"/>
      <c r="C36" s="392"/>
      <c r="D36" s="392"/>
      <c r="E36" s="5"/>
      <c r="F36" s="5"/>
      <c r="G36" s="5"/>
      <c r="H36" s="11"/>
      <c r="I36" s="11"/>
    </row>
    <row r="37" spans="1:9" ht="15">
      <c r="A37" s="4"/>
      <c r="E37" s="5"/>
      <c r="F37" s="5"/>
      <c r="G37" s="5"/>
      <c r="H37" s="11"/>
      <c r="I37" s="11"/>
    </row>
    <row r="38" spans="1:9" ht="45">
      <c r="A38" s="14" t="s">
        <v>38</v>
      </c>
      <c r="B38" s="14" t="s">
        <v>54</v>
      </c>
      <c r="C38" s="14" t="s">
        <v>55</v>
      </c>
      <c r="D38" s="14" t="s">
        <v>56</v>
      </c>
      <c r="E38" s="5"/>
      <c r="F38" s="5"/>
      <c r="G38" s="5"/>
      <c r="H38" s="11"/>
      <c r="I38" s="11"/>
    </row>
    <row r="39" spans="1:9" ht="15">
      <c r="A39" s="30">
        <v>1</v>
      </c>
      <c r="B39" s="30">
        <v>2</v>
      </c>
      <c r="C39" s="30">
        <v>3</v>
      </c>
      <c r="D39" s="30">
        <v>4</v>
      </c>
      <c r="E39" s="5"/>
      <c r="F39" s="5"/>
      <c r="G39" s="5"/>
      <c r="H39" s="11"/>
      <c r="I39" s="11"/>
    </row>
    <row r="40" spans="1:9" ht="30">
      <c r="A40" s="21">
        <v>1</v>
      </c>
      <c r="B40" s="17" t="s">
        <v>57</v>
      </c>
      <c r="C40" s="25" t="s">
        <v>48</v>
      </c>
      <c r="D40" s="25"/>
      <c r="E40" s="5"/>
      <c r="F40" s="5"/>
      <c r="G40" s="5"/>
      <c r="H40" s="11"/>
      <c r="I40" s="11"/>
    </row>
    <row r="41" spans="1:9" ht="15">
      <c r="A41" s="411" t="s">
        <v>58</v>
      </c>
      <c r="B41" s="43" t="s">
        <v>8</v>
      </c>
      <c r="C41" s="410">
        <f>'Р 1.1-1.3'!J34</f>
        <v>199999.99999999997</v>
      </c>
      <c r="D41" s="410">
        <f>C41*0.22-5000</f>
        <v>38999.99999999999</v>
      </c>
      <c r="E41" s="5"/>
      <c r="F41" s="5"/>
      <c r="G41" s="5"/>
      <c r="H41" s="11"/>
      <c r="I41" s="11"/>
    </row>
    <row r="42" spans="1:9" ht="15">
      <c r="A42" s="411"/>
      <c r="B42" s="43" t="s">
        <v>59</v>
      </c>
      <c r="C42" s="410"/>
      <c r="D42" s="410"/>
      <c r="E42" s="5"/>
      <c r="F42" s="5"/>
      <c r="G42" s="5"/>
      <c r="H42" s="11"/>
      <c r="I42" s="11"/>
    </row>
    <row r="43" spans="1:4" ht="15">
      <c r="A43" s="21" t="s">
        <v>60</v>
      </c>
      <c r="B43" s="44" t="s">
        <v>61</v>
      </c>
      <c r="C43" s="25"/>
      <c r="D43" s="25"/>
    </row>
    <row r="44" spans="1:4" ht="60">
      <c r="A44" s="21" t="s">
        <v>62</v>
      </c>
      <c r="B44" s="17" t="s">
        <v>63</v>
      </c>
      <c r="C44" s="25"/>
      <c r="D44" s="25"/>
    </row>
    <row r="45" spans="1:4" ht="30">
      <c r="A45" s="21">
        <v>2</v>
      </c>
      <c r="B45" s="17" t="s">
        <v>64</v>
      </c>
      <c r="C45" s="25" t="s">
        <v>48</v>
      </c>
      <c r="D45" s="25"/>
    </row>
    <row r="46" spans="1:4" ht="15">
      <c r="A46" s="411" t="s">
        <v>65</v>
      </c>
      <c r="B46" s="44" t="s">
        <v>8</v>
      </c>
      <c r="C46" s="410">
        <f>C41</f>
        <v>199999.99999999997</v>
      </c>
      <c r="D46" s="410">
        <f>ROUND(C46*0.029,0)-2000</f>
        <v>3800</v>
      </c>
    </row>
    <row r="47" spans="1:4" ht="45">
      <c r="A47" s="411"/>
      <c r="B47" s="17" t="s">
        <v>66</v>
      </c>
      <c r="C47" s="410"/>
      <c r="D47" s="410"/>
    </row>
    <row r="48" spans="1:4" ht="45">
      <c r="A48" s="21" t="s">
        <v>67</v>
      </c>
      <c r="B48" s="17" t="s">
        <v>68</v>
      </c>
      <c r="C48" s="25"/>
      <c r="D48" s="25"/>
    </row>
    <row r="49" spans="1:4" ht="60">
      <c r="A49" s="21" t="s">
        <v>69</v>
      </c>
      <c r="B49" s="17" t="s">
        <v>70</v>
      </c>
      <c r="C49" s="25">
        <f>C46</f>
        <v>199999.99999999997</v>
      </c>
      <c r="D49" s="25">
        <f>ROUND(C49*0.002,0)</f>
        <v>400</v>
      </c>
    </row>
    <row r="50" spans="1:4" ht="60">
      <c r="A50" s="21" t="s">
        <v>71</v>
      </c>
      <c r="B50" s="56" t="s">
        <v>72</v>
      </c>
      <c r="C50" s="25"/>
      <c r="D50" s="25"/>
    </row>
    <row r="51" spans="1:4" ht="60">
      <c r="A51" s="21" t="s">
        <v>73</v>
      </c>
      <c r="B51" s="56" t="s">
        <v>72</v>
      </c>
      <c r="C51" s="25"/>
      <c r="D51" s="25"/>
    </row>
    <row r="52" spans="1:4" ht="45">
      <c r="A52" s="21">
        <v>3</v>
      </c>
      <c r="B52" s="17" t="s">
        <v>74</v>
      </c>
      <c r="C52" s="25">
        <f>C46</f>
        <v>199999.99999999997</v>
      </c>
      <c r="D52" s="25">
        <f>ROUND(C52*0.051,0)-3400</f>
        <v>6800</v>
      </c>
    </row>
    <row r="53" spans="1:4" ht="15">
      <c r="A53" s="21"/>
      <c r="B53" s="16" t="s">
        <v>47</v>
      </c>
      <c r="C53" s="25" t="s">
        <v>48</v>
      </c>
      <c r="D53" s="27">
        <f>D41+D46+D49+D52</f>
        <v>49999.99999999999</v>
      </c>
    </row>
    <row r="54" spans="3:4" ht="15">
      <c r="C54" s="5"/>
      <c r="D54" s="5"/>
    </row>
    <row r="55" spans="3:4" ht="15">
      <c r="C55" s="74">
        <v>211</v>
      </c>
      <c r="D55" s="74">
        <v>213</v>
      </c>
    </row>
    <row r="56" spans="2:4" ht="15">
      <c r="B56" s="73" t="s">
        <v>7</v>
      </c>
      <c r="C56" s="67">
        <f>C25</f>
        <v>17106899.998</v>
      </c>
      <c r="D56" s="67">
        <f>E32-C56</f>
        <v>-3502799.9979999997</v>
      </c>
    </row>
    <row r="57" spans="3:4" ht="15">
      <c r="C57" s="12"/>
      <c r="D57" s="67">
        <f>D56-D26</f>
        <v>-8773199.99756</v>
      </c>
    </row>
    <row r="58" spans="3:4" ht="15">
      <c r="C58" s="74">
        <v>211</v>
      </c>
      <c r="D58" s="74">
        <v>213</v>
      </c>
    </row>
    <row r="59" spans="3:4" ht="15">
      <c r="C59" s="67">
        <v>22342995.76</v>
      </c>
      <c r="D59" s="67" t="e">
        <f>#REF!</f>
        <v>#REF!</v>
      </c>
    </row>
    <row r="60" spans="3:4" ht="15">
      <c r="C60" s="12"/>
      <c r="D60" s="67" t="e">
        <f>D59-D55</f>
        <v>#REF!</v>
      </c>
    </row>
    <row r="61" spans="3:4" ht="15">
      <c r="C61" s="5">
        <f>C59/12</f>
        <v>1861916.3133333335</v>
      </c>
      <c r="D61" s="5"/>
    </row>
    <row r="62" spans="3:4" ht="15">
      <c r="C62" s="5"/>
      <c r="D62" s="5"/>
    </row>
    <row r="63" spans="3:4" ht="15">
      <c r="C63" s="5"/>
      <c r="D63" s="5"/>
    </row>
    <row r="64" spans="3:4" ht="15">
      <c r="C64" s="5"/>
      <c r="D64" s="5"/>
    </row>
    <row r="65" spans="3:4" ht="15">
      <c r="C65" s="5"/>
      <c r="D65" s="5"/>
    </row>
    <row r="66" spans="3:4" ht="15">
      <c r="C66" s="5"/>
      <c r="D66" s="5"/>
    </row>
    <row r="1250" ht="12.75"/>
  </sheetData>
  <sheetProtection/>
  <mergeCells count="24">
    <mergeCell ref="A46:A47"/>
    <mergeCell ref="C46:C47"/>
    <mergeCell ref="D46:D47"/>
    <mergeCell ref="A41:A42"/>
    <mergeCell ref="C41:C42"/>
    <mergeCell ref="D41:D42"/>
    <mergeCell ref="A33:D33"/>
    <mergeCell ref="A30:D30"/>
    <mergeCell ref="A31:D31"/>
    <mergeCell ref="A36:D36"/>
    <mergeCell ref="A35:D35"/>
    <mergeCell ref="A8:D8"/>
    <mergeCell ref="D19:D20"/>
    <mergeCell ref="A14:A15"/>
    <mergeCell ref="A32:D32"/>
    <mergeCell ref="C14:C15"/>
    <mergeCell ref="D14:D15"/>
    <mergeCell ref="A9:D9"/>
    <mergeCell ref="A19:A20"/>
    <mergeCell ref="C19:C20"/>
    <mergeCell ref="A2:D2"/>
    <mergeCell ref="A3:D3"/>
    <mergeCell ref="A4:D4"/>
    <mergeCell ref="A5:D5"/>
  </mergeCells>
  <hyperlinks>
    <hyperlink ref="B23" location="P1250" display="P1250"/>
    <hyperlink ref="B24" location="P1250" display="P1250"/>
    <hyperlink ref="B50" location="P1250" display="P1250"/>
    <hyperlink ref="B51" location="P1250" display="P1250"/>
  </hyperlink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scale="93" r:id="rId1"/>
  <rowBreaks count="1" manualBreakCount="1">
    <brk id="27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00"/>
  <sheetViews>
    <sheetView view="pageBreakPreview" zoomScaleSheetLayoutView="100" zoomScalePageLayoutView="0" workbookViewId="0" topLeftCell="A70">
      <selection activeCell="F99" sqref="F99"/>
    </sheetView>
  </sheetViews>
  <sheetFormatPr defaultColWidth="9.125" defaultRowHeight="12.75"/>
  <cols>
    <col min="1" max="1" width="9.125" style="202" customWidth="1"/>
    <col min="2" max="2" width="28.875" style="202" customWidth="1"/>
    <col min="3" max="3" width="17.25390625" style="202" customWidth="1"/>
    <col min="4" max="4" width="15.125" style="202" customWidth="1"/>
    <col min="5" max="5" width="10.75390625" style="202" customWidth="1"/>
    <col min="6" max="6" width="19.125" style="202" customWidth="1"/>
    <col min="7" max="7" width="11.625" style="202" bestFit="1" customWidth="1"/>
    <col min="8" max="16384" width="9.125" style="202" customWidth="1"/>
  </cols>
  <sheetData>
    <row r="1" spans="1:5" ht="16.5" customHeight="1">
      <c r="A1" s="207"/>
      <c r="B1" s="207"/>
      <c r="C1" s="207"/>
      <c r="D1" s="207"/>
      <c r="E1" s="208" t="s">
        <v>121</v>
      </c>
    </row>
    <row r="2" spans="1:6" ht="15" customHeight="1">
      <c r="A2" s="414" t="s">
        <v>325</v>
      </c>
      <c r="B2" s="414"/>
      <c r="C2" s="414"/>
      <c r="D2" s="414"/>
      <c r="E2" s="414"/>
      <c r="F2" s="414"/>
    </row>
    <row r="3" spans="1:5" ht="15">
      <c r="A3" s="412"/>
      <c r="B3" s="412"/>
      <c r="C3" s="412"/>
      <c r="D3" s="412"/>
      <c r="E3" s="412"/>
    </row>
    <row r="4" spans="1:5" ht="15">
      <c r="A4" s="413" t="s">
        <v>285</v>
      </c>
      <c r="B4" s="413"/>
      <c r="C4" s="413"/>
      <c r="D4" s="413"/>
      <c r="E4" s="413"/>
    </row>
    <row r="5" spans="1:6" ht="31.5" customHeight="1">
      <c r="A5" s="413" t="s">
        <v>237</v>
      </c>
      <c r="B5" s="413"/>
      <c r="C5" s="413"/>
      <c r="D5" s="413"/>
      <c r="E5" s="413"/>
      <c r="F5" s="413"/>
    </row>
    <row r="6" spans="1:5" ht="15">
      <c r="A6" s="207"/>
      <c r="B6" s="207"/>
      <c r="C6" s="207"/>
      <c r="D6" s="207"/>
      <c r="E6" s="207"/>
    </row>
    <row r="7" spans="1:6" ht="60" customHeight="1">
      <c r="A7" s="209" t="s">
        <v>38</v>
      </c>
      <c r="B7" s="209" t="s">
        <v>49</v>
      </c>
      <c r="C7" s="209" t="s">
        <v>50</v>
      </c>
      <c r="D7" s="209" t="s">
        <v>51</v>
      </c>
      <c r="E7" s="420" t="s">
        <v>52</v>
      </c>
      <c r="F7" s="421"/>
    </row>
    <row r="8" spans="1:6" ht="15">
      <c r="A8" s="210">
        <v>1</v>
      </c>
      <c r="B8" s="210">
        <v>2</v>
      </c>
      <c r="C8" s="210">
        <v>3</v>
      </c>
      <c r="D8" s="210">
        <v>4</v>
      </c>
      <c r="E8" s="422">
        <v>5</v>
      </c>
      <c r="F8" s="423"/>
    </row>
    <row r="9" spans="1:6" ht="15">
      <c r="A9" s="209">
        <v>1</v>
      </c>
      <c r="B9" s="209" t="s">
        <v>75</v>
      </c>
      <c r="C9" s="211">
        <f>E9/D9*100</f>
        <v>63227272.72727272</v>
      </c>
      <c r="D9" s="212">
        <v>2.2</v>
      </c>
      <c r="E9" s="416">
        <v>1391000</v>
      </c>
      <c r="F9" s="417"/>
    </row>
    <row r="10" spans="1:6" ht="15">
      <c r="A10" s="209">
        <v>2</v>
      </c>
      <c r="B10" s="209" t="s">
        <v>248</v>
      </c>
      <c r="C10" s="211">
        <f>E10/D10*100</f>
        <v>93880000</v>
      </c>
      <c r="D10" s="212">
        <v>1.5</v>
      </c>
      <c r="E10" s="416">
        <v>1408200</v>
      </c>
      <c r="F10" s="417"/>
    </row>
    <row r="11" spans="1:6" ht="30">
      <c r="A11" s="209">
        <v>3</v>
      </c>
      <c r="B11" s="209" t="s">
        <v>249</v>
      </c>
      <c r="C11" s="212">
        <f>E11</f>
        <v>22300</v>
      </c>
      <c r="D11" s="212">
        <v>1</v>
      </c>
      <c r="E11" s="416">
        <v>22300</v>
      </c>
      <c r="F11" s="417"/>
    </row>
    <row r="12" spans="1:6" ht="30">
      <c r="A12" s="209">
        <v>4</v>
      </c>
      <c r="B12" s="209" t="s">
        <v>205</v>
      </c>
      <c r="C12" s="212">
        <v>10000</v>
      </c>
      <c r="D12" s="212">
        <v>1</v>
      </c>
      <c r="E12" s="416">
        <f>C12</f>
        <v>10000</v>
      </c>
      <c r="F12" s="417"/>
    </row>
    <row r="13" spans="1:7" ht="15">
      <c r="A13" s="213"/>
      <c r="B13" s="213" t="s">
        <v>47</v>
      </c>
      <c r="C13" s="214">
        <f>C9+C10+C11+C12</f>
        <v>157139572.72727272</v>
      </c>
      <c r="D13" s="214" t="s">
        <v>48</v>
      </c>
      <c r="E13" s="428">
        <f>E12+E11+E10+E9</f>
        <v>2831500</v>
      </c>
      <c r="F13" s="429"/>
      <c r="G13" s="215">
        <f>E13</f>
        <v>2831500</v>
      </c>
    </row>
    <row r="14" spans="1:6" ht="15">
      <c r="A14" s="216"/>
      <c r="B14" s="216"/>
      <c r="C14" s="216"/>
      <c r="D14" s="216"/>
      <c r="E14" s="216"/>
      <c r="F14" s="216"/>
    </row>
    <row r="15" spans="1:6" ht="15" hidden="1">
      <c r="A15" s="216"/>
      <c r="B15" s="216"/>
      <c r="C15" s="216"/>
      <c r="D15" s="216"/>
      <c r="E15" s="217"/>
      <c r="F15" s="216"/>
    </row>
    <row r="16" spans="1:6" ht="15" hidden="1">
      <c r="A16" s="216"/>
      <c r="B16" s="216"/>
      <c r="C16" s="216"/>
      <c r="D16" s="216"/>
      <c r="E16" s="217"/>
      <c r="F16" s="216"/>
    </row>
    <row r="17" spans="1:6" ht="15" hidden="1">
      <c r="A17" s="425" t="s">
        <v>122</v>
      </c>
      <c r="B17" s="425"/>
      <c r="C17" s="425"/>
      <c r="D17" s="425"/>
      <c r="E17" s="425"/>
      <c r="F17" s="216"/>
    </row>
    <row r="18" spans="1:6" ht="15" hidden="1">
      <c r="A18" s="425" t="s">
        <v>77</v>
      </c>
      <c r="B18" s="425"/>
      <c r="C18" s="425"/>
      <c r="D18" s="425"/>
      <c r="E18" s="425"/>
      <c r="F18" s="216"/>
    </row>
    <row r="19" spans="1:6" ht="15" hidden="1">
      <c r="A19" s="219"/>
      <c r="B19" s="216"/>
      <c r="C19" s="216"/>
      <c r="D19" s="216"/>
      <c r="E19" s="216"/>
      <c r="F19" s="216"/>
    </row>
    <row r="20" spans="1:6" ht="15" hidden="1">
      <c r="A20" s="418" t="s">
        <v>285</v>
      </c>
      <c r="B20" s="418"/>
      <c r="C20" s="418"/>
      <c r="D20" s="418"/>
      <c r="E20" s="418"/>
      <c r="F20" s="216"/>
    </row>
    <row r="21" spans="1:6" ht="34.5" customHeight="1" hidden="1">
      <c r="A21" s="418" t="s">
        <v>237</v>
      </c>
      <c r="B21" s="418"/>
      <c r="C21" s="418"/>
      <c r="D21" s="418"/>
      <c r="E21" s="418"/>
      <c r="F21" s="216"/>
    </row>
    <row r="22" spans="1:6" ht="15" hidden="1">
      <c r="A22" s="219"/>
      <c r="B22" s="216"/>
      <c r="C22" s="216"/>
      <c r="D22" s="216"/>
      <c r="E22" s="216"/>
      <c r="F22" s="216"/>
    </row>
    <row r="23" spans="1:6" ht="75" hidden="1">
      <c r="A23" s="221" t="s">
        <v>38</v>
      </c>
      <c r="B23" s="221" t="s">
        <v>3</v>
      </c>
      <c r="C23" s="221" t="s">
        <v>78</v>
      </c>
      <c r="D23" s="221" t="s">
        <v>79</v>
      </c>
      <c r="E23" s="221" t="s">
        <v>80</v>
      </c>
      <c r="F23" s="216"/>
    </row>
    <row r="24" spans="1:6" ht="15" hidden="1">
      <c r="A24" s="222">
        <v>1</v>
      </c>
      <c r="B24" s="222">
        <v>2</v>
      </c>
      <c r="C24" s="222">
        <v>3</v>
      </c>
      <c r="D24" s="222">
        <v>4</v>
      </c>
      <c r="E24" s="222">
        <v>5</v>
      </c>
      <c r="F24" s="216"/>
    </row>
    <row r="25" spans="1:6" ht="15" hidden="1">
      <c r="A25" s="221"/>
      <c r="B25" s="221"/>
      <c r="C25" s="223"/>
      <c r="D25" s="223"/>
      <c r="E25" s="223"/>
      <c r="F25" s="216"/>
    </row>
    <row r="26" spans="1:6" ht="15" hidden="1">
      <c r="A26" s="221"/>
      <c r="B26" s="221"/>
      <c r="C26" s="223"/>
      <c r="D26" s="223"/>
      <c r="E26" s="223"/>
      <c r="F26" s="216"/>
    </row>
    <row r="27" spans="1:6" ht="15" hidden="1">
      <c r="A27" s="224"/>
      <c r="B27" s="225" t="s">
        <v>47</v>
      </c>
      <c r="C27" s="224" t="s">
        <v>48</v>
      </c>
      <c r="D27" s="224" t="s">
        <v>48</v>
      </c>
      <c r="E27" s="226">
        <f>E25+E26</f>
        <v>0</v>
      </c>
      <c r="F27" s="216"/>
    </row>
    <row r="28" spans="1:6" ht="15">
      <c r="A28" s="424" t="s">
        <v>326</v>
      </c>
      <c r="B28" s="424"/>
      <c r="C28" s="424"/>
      <c r="D28" s="424"/>
      <c r="E28" s="424"/>
      <c r="F28" s="424"/>
    </row>
    <row r="29" spans="1:6" ht="15">
      <c r="A29" s="227"/>
      <c r="B29" s="227"/>
      <c r="C29" s="227"/>
      <c r="D29" s="227"/>
      <c r="E29" s="227"/>
      <c r="F29" s="227"/>
    </row>
    <row r="30" spans="1:6" ht="15">
      <c r="A30" s="419" t="s">
        <v>327</v>
      </c>
      <c r="B30" s="419"/>
      <c r="C30" s="419"/>
      <c r="D30" s="419"/>
      <c r="E30" s="419"/>
      <c r="F30" s="419"/>
    </row>
    <row r="31" spans="1:6" ht="15">
      <c r="A31" s="218"/>
      <c r="B31" s="218"/>
      <c r="C31" s="218"/>
      <c r="D31" s="218"/>
      <c r="E31" s="218"/>
      <c r="F31" s="218"/>
    </row>
    <row r="32" spans="1:6" ht="15">
      <c r="A32" s="418" t="s">
        <v>286</v>
      </c>
      <c r="B32" s="418"/>
      <c r="C32" s="418"/>
      <c r="D32" s="418"/>
      <c r="E32" s="418"/>
      <c r="F32" s="220"/>
    </row>
    <row r="33" spans="1:6" ht="42" customHeight="1">
      <c r="A33" s="418" t="s">
        <v>237</v>
      </c>
      <c r="B33" s="418"/>
      <c r="C33" s="418"/>
      <c r="D33" s="418"/>
      <c r="E33" s="418"/>
      <c r="F33" s="418"/>
    </row>
    <row r="34" spans="1:6" ht="15">
      <c r="A34" s="219"/>
      <c r="B34" s="216"/>
      <c r="C34" s="216"/>
      <c r="D34" s="216"/>
      <c r="E34" s="216"/>
      <c r="F34" s="216"/>
    </row>
    <row r="35" spans="1:6" ht="60">
      <c r="A35" s="221" t="s">
        <v>38</v>
      </c>
      <c r="B35" s="221" t="s">
        <v>49</v>
      </c>
      <c r="C35" s="221" t="s">
        <v>81</v>
      </c>
      <c r="D35" s="221" t="s">
        <v>82</v>
      </c>
      <c r="E35" s="221" t="s">
        <v>83</v>
      </c>
      <c r="F35" s="221" t="s">
        <v>84</v>
      </c>
    </row>
    <row r="36" spans="1:6" ht="15">
      <c r="A36" s="228">
        <v>1</v>
      </c>
      <c r="B36" s="228">
        <v>2</v>
      </c>
      <c r="C36" s="228">
        <v>3</v>
      </c>
      <c r="D36" s="228">
        <v>4</v>
      </c>
      <c r="E36" s="228">
        <v>5</v>
      </c>
      <c r="F36" s="228">
        <v>6</v>
      </c>
    </row>
    <row r="37" spans="1:6" ht="25.5">
      <c r="A37" s="229">
        <v>1</v>
      </c>
      <c r="B37" s="230" t="s">
        <v>173</v>
      </c>
      <c r="C37" s="229">
        <v>1</v>
      </c>
      <c r="D37" s="229">
        <v>12</v>
      </c>
      <c r="E37" s="231">
        <f>(F37/D37)/C37</f>
        <v>1308.3333333333333</v>
      </c>
      <c r="F37" s="231">
        <v>15700</v>
      </c>
    </row>
    <row r="38" spans="1:6" ht="38.25">
      <c r="A38" s="229">
        <v>2</v>
      </c>
      <c r="B38" s="232" t="s">
        <v>174</v>
      </c>
      <c r="C38" s="229">
        <v>1</v>
      </c>
      <c r="D38" s="229">
        <v>12</v>
      </c>
      <c r="E38" s="231">
        <v>1500</v>
      </c>
      <c r="F38" s="231">
        <f>E38*D38</f>
        <v>18000</v>
      </c>
    </row>
    <row r="39" spans="1:6" ht="15">
      <c r="A39" s="233"/>
      <c r="B39" s="234" t="s">
        <v>47</v>
      </c>
      <c r="C39" s="233" t="s">
        <v>48</v>
      </c>
      <c r="D39" s="233" t="s">
        <v>48</v>
      </c>
      <c r="E39" s="233" t="s">
        <v>48</v>
      </c>
      <c r="F39" s="235">
        <f>SUM(F37:F38)</f>
        <v>33700</v>
      </c>
    </row>
    <row r="40" spans="1:6" ht="15">
      <c r="A40" s="284"/>
      <c r="B40" s="285"/>
      <c r="C40" s="284"/>
      <c r="D40" s="284"/>
      <c r="E40" s="284"/>
      <c r="F40" s="286"/>
    </row>
    <row r="41" spans="1:6" ht="17.25" customHeight="1">
      <c r="A41" s="418" t="s">
        <v>375</v>
      </c>
      <c r="B41" s="418"/>
      <c r="C41" s="418"/>
      <c r="D41" s="418"/>
      <c r="E41" s="418"/>
      <c r="F41" s="418"/>
    </row>
    <row r="42" spans="1:6" ht="15">
      <c r="A42" s="219"/>
      <c r="B42" s="216"/>
      <c r="C42" s="216"/>
      <c r="D42" s="216"/>
      <c r="E42" s="216"/>
      <c r="F42" s="216"/>
    </row>
    <row r="43" spans="1:6" ht="60">
      <c r="A43" s="221" t="s">
        <v>38</v>
      </c>
      <c r="B43" s="221" t="s">
        <v>49</v>
      </c>
      <c r="C43" s="221" t="s">
        <v>81</v>
      </c>
      <c r="D43" s="221" t="s">
        <v>82</v>
      </c>
      <c r="E43" s="221" t="s">
        <v>83</v>
      </c>
      <c r="F43" s="221" t="s">
        <v>84</v>
      </c>
    </row>
    <row r="44" spans="1:6" ht="15">
      <c r="A44" s="228">
        <v>1</v>
      </c>
      <c r="B44" s="228">
        <v>2</v>
      </c>
      <c r="C44" s="228">
        <v>3</v>
      </c>
      <c r="D44" s="228">
        <v>4</v>
      </c>
      <c r="E44" s="228">
        <v>5</v>
      </c>
      <c r="F44" s="228">
        <v>6</v>
      </c>
    </row>
    <row r="45" spans="1:6" ht="51">
      <c r="A45" s="229">
        <v>1</v>
      </c>
      <c r="B45" s="232" t="s">
        <v>376</v>
      </c>
      <c r="C45" s="229">
        <v>1</v>
      </c>
      <c r="D45" s="229">
        <v>1</v>
      </c>
      <c r="E45" s="231">
        <v>16800</v>
      </c>
      <c r="F45" s="231">
        <v>16800</v>
      </c>
    </row>
    <row r="46" spans="1:6" ht="15">
      <c r="A46" s="233"/>
      <c r="B46" s="234" t="s">
        <v>47</v>
      </c>
      <c r="C46" s="233" t="s">
        <v>48</v>
      </c>
      <c r="D46" s="233" t="s">
        <v>48</v>
      </c>
      <c r="E46" s="233" t="s">
        <v>48</v>
      </c>
      <c r="F46" s="235">
        <f>SUM(F45:F45)</f>
        <v>16800</v>
      </c>
    </row>
    <row r="47" spans="1:6" ht="20.25" customHeight="1">
      <c r="A47" s="216"/>
      <c r="B47" s="216"/>
      <c r="C47" s="216"/>
      <c r="D47" s="216"/>
      <c r="E47" s="216"/>
      <c r="F47" s="236"/>
    </row>
    <row r="48" spans="1:6" ht="15" hidden="1">
      <c r="A48" s="216"/>
      <c r="B48" s="216"/>
      <c r="C48" s="216"/>
      <c r="D48" s="216"/>
      <c r="E48" s="216"/>
      <c r="F48" s="217"/>
    </row>
    <row r="49" spans="1:6" ht="15" hidden="1">
      <c r="A49" s="216"/>
      <c r="B49" s="216"/>
      <c r="C49" s="216"/>
      <c r="D49" s="216"/>
      <c r="E49" s="217"/>
      <c r="F49" s="237"/>
    </row>
    <row r="50" spans="1:6" ht="15" hidden="1">
      <c r="A50" s="425" t="s">
        <v>124</v>
      </c>
      <c r="B50" s="425"/>
      <c r="C50" s="425"/>
      <c r="D50" s="425"/>
      <c r="E50" s="425"/>
      <c r="F50" s="237"/>
    </row>
    <row r="51" spans="1:6" ht="15" hidden="1">
      <c r="A51" s="218"/>
      <c r="B51" s="218"/>
      <c r="C51" s="218"/>
      <c r="D51" s="218"/>
      <c r="E51" s="218"/>
      <c r="F51" s="237"/>
    </row>
    <row r="52" spans="1:6" ht="15" hidden="1">
      <c r="A52" s="418" t="s">
        <v>286</v>
      </c>
      <c r="B52" s="418"/>
      <c r="C52" s="418"/>
      <c r="D52" s="418"/>
      <c r="E52" s="418"/>
      <c r="F52" s="220"/>
    </row>
    <row r="53" spans="1:6" ht="15" hidden="1">
      <c r="A53" s="418" t="s">
        <v>237</v>
      </c>
      <c r="B53" s="418"/>
      <c r="C53" s="418"/>
      <c r="D53" s="418"/>
      <c r="E53" s="418"/>
      <c r="F53" s="418"/>
    </row>
    <row r="54" spans="1:6" ht="15" hidden="1">
      <c r="A54" s="219"/>
      <c r="B54" s="216"/>
      <c r="C54" s="216"/>
      <c r="D54" s="216"/>
      <c r="E54" s="216"/>
      <c r="F54" s="237"/>
    </row>
    <row r="55" spans="1:6" ht="60" hidden="1">
      <c r="A55" s="221" t="s">
        <v>38</v>
      </c>
      <c r="B55" s="432" t="s">
        <v>49</v>
      </c>
      <c r="C55" s="433"/>
      <c r="D55" s="221" t="s">
        <v>85</v>
      </c>
      <c r="E55" s="221" t="s">
        <v>86</v>
      </c>
      <c r="F55" s="221" t="s">
        <v>87</v>
      </c>
    </row>
    <row r="56" spans="1:6" ht="15" hidden="1">
      <c r="A56" s="238">
        <v>1</v>
      </c>
      <c r="B56" s="434">
        <v>2</v>
      </c>
      <c r="C56" s="435"/>
      <c r="D56" s="238">
        <v>3</v>
      </c>
      <c r="E56" s="238">
        <v>4</v>
      </c>
      <c r="F56" s="238">
        <v>5</v>
      </c>
    </row>
    <row r="57" spans="1:6" ht="15" hidden="1">
      <c r="A57" s="239" t="s">
        <v>168</v>
      </c>
      <c r="B57" s="436" t="s">
        <v>168</v>
      </c>
      <c r="C57" s="437"/>
      <c r="D57" s="239" t="s">
        <v>168</v>
      </c>
      <c r="E57" s="239" t="s">
        <v>168</v>
      </c>
      <c r="F57" s="240" t="s">
        <v>168</v>
      </c>
    </row>
    <row r="58" spans="1:6" ht="15" hidden="1">
      <c r="A58" s="224"/>
      <c r="B58" s="224"/>
      <c r="C58" s="225" t="s">
        <v>47</v>
      </c>
      <c r="D58" s="224"/>
      <c r="E58" s="224"/>
      <c r="F58" s="226">
        <v>0</v>
      </c>
    </row>
    <row r="59" spans="1:6" ht="15" hidden="1">
      <c r="A59" s="216"/>
      <c r="B59" s="216"/>
      <c r="C59" s="216"/>
      <c r="D59" s="216"/>
      <c r="E59" s="236"/>
      <c r="F59" s="236"/>
    </row>
    <row r="60" spans="1:6" ht="15" hidden="1">
      <c r="A60" s="216"/>
      <c r="B60" s="216"/>
      <c r="C60" s="216"/>
      <c r="D60" s="216"/>
      <c r="E60" s="216"/>
      <c r="F60" s="217" t="s">
        <v>125</v>
      </c>
    </row>
    <row r="61" spans="1:6" ht="15">
      <c r="A61" s="419" t="s">
        <v>328</v>
      </c>
      <c r="B61" s="419"/>
      <c r="C61" s="419"/>
      <c r="D61" s="419"/>
      <c r="E61" s="419"/>
      <c r="F61" s="419"/>
    </row>
    <row r="62" spans="1:6" ht="15">
      <c r="A62" s="218"/>
      <c r="B62" s="218"/>
      <c r="C62" s="218"/>
      <c r="D62" s="218"/>
      <c r="E62" s="218"/>
      <c r="F62" s="218"/>
    </row>
    <row r="63" spans="1:6" ht="15">
      <c r="A63" s="418" t="s">
        <v>286</v>
      </c>
      <c r="B63" s="418"/>
      <c r="C63" s="418"/>
      <c r="D63" s="418"/>
      <c r="E63" s="418"/>
      <c r="F63" s="220"/>
    </row>
    <row r="64" spans="1:6" ht="38.25" customHeight="1">
      <c r="A64" s="418" t="s">
        <v>237</v>
      </c>
      <c r="B64" s="418"/>
      <c r="C64" s="418"/>
      <c r="D64" s="418"/>
      <c r="E64" s="418"/>
      <c r="F64" s="418"/>
    </row>
    <row r="65" spans="1:6" ht="15">
      <c r="A65" s="216"/>
      <c r="B65" s="216"/>
      <c r="C65" s="216"/>
      <c r="D65" s="216"/>
      <c r="E65" s="216"/>
      <c r="F65" s="216"/>
    </row>
    <row r="66" spans="1:6" ht="45">
      <c r="A66" s="241" t="s">
        <v>38</v>
      </c>
      <c r="B66" s="241" t="s">
        <v>3</v>
      </c>
      <c r="C66" s="241" t="s">
        <v>88</v>
      </c>
      <c r="D66" s="241" t="s">
        <v>89</v>
      </c>
      <c r="E66" s="241" t="s">
        <v>90</v>
      </c>
      <c r="F66" s="241" t="s">
        <v>91</v>
      </c>
    </row>
    <row r="67" spans="1:6" ht="15">
      <c r="A67" s="242">
        <v>1</v>
      </c>
      <c r="B67" s="242">
        <v>2</v>
      </c>
      <c r="C67" s="242">
        <v>4</v>
      </c>
      <c r="D67" s="242">
        <v>5</v>
      </c>
      <c r="E67" s="242">
        <v>6</v>
      </c>
      <c r="F67" s="242">
        <v>6</v>
      </c>
    </row>
    <row r="68" spans="1:6" ht="15">
      <c r="A68" s="243">
        <v>1</v>
      </c>
      <c r="B68" s="244" t="s">
        <v>250</v>
      </c>
      <c r="C68" s="245">
        <v>73293.5719019218</v>
      </c>
      <c r="D68" s="246">
        <v>4.527</v>
      </c>
      <c r="E68" s="229">
        <v>0</v>
      </c>
      <c r="F68" s="247">
        <v>207500</v>
      </c>
    </row>
    <row r="69" spans="1:6" ht="15">
      <c r="A69" s="243">
        <v>2</v>
      </c>
      <c r="B69" s="244" t="s">
        <v>251</v>
      </c>
      <c r="C69" s="245">
        <v>553.1402616928552</v>
      </c>
      <c r="D69" s="246">
        <v>1902.23</v>
      </c>
      <c r="E69" s="229">
        <v>0</v>
      </c>
      <c r="F69" s="247">
        <v>2252800</v>
      </c>
    </row>
    <row r="70" spans="1:6" ht="15">
      <c r="A70" s="243">
        <v>3</v>
      </c>
      <c r="B70" s="244" t="s">
        <v>253</v>
      </c>
      <c r="C70" s="245">
        <v>12195.221564222995</v>
      </c>
      <c r="D70" s="246">
        <v>24.485</v>
      </c>
      <c r="E70" s="229">
        <v>0</v>
      </c>
      <c r="F70" s="247">
        <v>593600</v>
      </c>
    </row>
    <row r="71" spans="1:6" ht="15">
      <c r="A71" s="243">
        <v>4</v>
      </c>
      <c r="B71" s="244" t="s">
        <v>252</v>
      </c>
      <c r="C71" s="245">
        <v>3466.8721109399075</v>
      </c>
      <c r="D71" s="246">
        <v>19.47</v>
      </c>
      <c r="E71" s="229">
        <v>0</v>
      </c>
      <c r="F71" s="247">
        <v>124000</v>
      </c>
    </row>
    <row r="72" spans="1:6" ht="15">
      <c r="A72" s="229"/>
      <c r="B72" s="234" t="s">
        <v>47</v>
      </c>
      <c r="C72" s="233" t="s">
        <v>48</v>
      </c>
      <c r="D72" s="233" t="s">
        <v>48</v>
      </c>
      <c r="E72" s="233" t="s">
        <v>48</v>
      </c>
      <c r="F72" s="235">
        <f>F68+F69+F71+F70</f>
        <v>3177900</v>
      </c>
    </row>
    <row r="73" spans="1:6" ht="15">
      <c r="A73" s="248"/>
      <c r="B73" s="248"/>
      <c r="C73" s="248"/>
      <c r="D73" s="248"/>
      <c r="E73" s="248"/>
      <c r="F73" s="248"/>
    </row>
    <row r="74" spans="1:6" ht="15" hidden="1">
      <c r="A74" s="249"/>
      <c r="B74" s="249"/>
      <c r="C74" s="249"/>
      <c r="D74" s="249"/>
      <c r="E74" s="248"/>
      <c r="F74" s="208"/>
    </row>
    <row r="75" spans="1:6" ht="15" hidden="1">
      <c r="A75" s="249"/>
      <c r="B75" s="249"/>
      <c r="C75" s="249"/>
      <c r="D75" s="249"/>
      <c r="E75" s="208"/>
      <c r="F75" s="248"/>
    </row>
    <row r="76" spans="1:6" ht="15" hidden="1">
      <c r="A76" s="440" t="s">
        <v>126</v>
      </c>
      <c r="B76" s="440"/>
      <c r="C76" s="440"/>
      <c r="D76" s="440"/>
      <c r="E76" s="440"/>
      <c r="F76" s="248"/>
    </row>
    <row r="77" spans="1:6" ht="15" hidden="1">
      <c r="A77" s="203"/>
      <c r="B77" s="203"/>
      <c r="C77" s="203"/>
      <c r="D77" s="203"/>
      <c r="E77" s="203"/>
      <c r="F77" s="248"/>
    </row>
    <row r="78" spans="1:6" ht="15" hidden="1">
      <c r="A78" s="413" t="s">
        <v>286</v>
      </c>
      <c r="B78" s="413"/>
      <c r="C78" s="413"/>
      <c r="D78" s="413"/>
      <c r="E78" s="413"/>
      <c r="F78" s="204"/>
    </row>
    <row r="79" spans="1:6" ht="15" hidden="1">
      <c r="A79" s="413" t="s">
        <v>237</v>
      </c>
      <c r="B79" s="413"/>
      <c r="C79" s="413"/>
      <c r="D79" s="413"/>
      <c r="E79" s="413"/>
      <c r="F79" s="413"/>
    </row>
    <row r="80" spans="1:6" ht="15" hidden="1">
      <c r="A80" s="249"/>
      <c r="B80" s="249"/>
      <c r="C80" s="249"/>
      <c r="D80" s="249"/>
      <c r="E80" s="249"/>
      <c r="F80" s="248"/>
    </row>
    <row r="81" spans="1:6" ht="45" hidden="1">
      <c r="A81" s="209" t="s">
        <v>38</v>
      </c>
      <c r="B81" s="420" t="s">
        <v>3</v>
      </c>
      <c r="C81" s="421"/>
      <c r="D81" s="209" t="s">
        <v>92</v>
      </c>
      <c r="E81" s="209" t="s">
        <v>93</v>
      </c>
      <c r="F81" s="209" t="s">
        <v>94</v>
      </c>
    </row>
    <row r="82" spans="1:6" ht="15" hidden="1">
      <c r="A82" s="210">
        <v>1</v>
      </c>
      <c r="B82" s="422">
        <v>2</v>
      </c>
      <c r="C82" s="423"/>
      <c r="D82" s="210">
        <v>3</v>
      </c>
      <c r="E82" s="210">
        <v>4</v>
      </c>
      <c r="F82" s="210">
        <v>5</v>
      </c>
    </row>
    <row r="83" spans="1:6" ht="15" hidden="1">
      <c r="A83" s="205" t="s">
        <v>168</v>
      </c>
      <c r="B83" s="430" t="s">
        <v>168</v>
      </c>
      <c r="C83" s="431"/>
      <c r="D83" s="205" t="s">
        <v>168</v>
      </c>
      <c r="E83" s="205" t="s">
        <v>168</v>
      </c>
      <c r="F83" s="205" t="s">
        <v>168</v>
      </c>
    </row>
    <row r="84" spans="1:6" ht="15" hidden="1">
      <c r="A84" s="205" t="s">
        <v>168</v>
      </c>
      <c r="B84" s="430" t="s">
        <v>168</v>
      </c>
      <c r="C84" s="431"/>
      <c r="D84" s="205" t="s">
        <v>168</v>
      </c>
      <c r="E84" s="205" t="s">
        <v>168</v>
      </c>
      <c r="F84" s="205" t="s">
        <v>168</v>
      </c>
    </row>
    <row r="85" spans="1:6" ht="15" hidden="1">
      <c r="A85" s="206"/>
      <c r="B85" s="438" t="s">
        <v>47</v>
      </c>
      <c r="C85" s="439"/>
      <c r="D85" s="206" t="s">
        <v>48</v>
      </c>
      <c r="E85" s="206" t="s">
        <v>48</v>
      </c>
      <c r="F85" s="206" t="s">
        <v>48</v>
      </c>
    </row>
    <row r="86" ht="15" hidden="1"/>
    <row r="87" ht="15" hidden="1"/>
    <row r="88" ht="15" hidden="1"/>
    <row r="89" ht="15" hidden="1"/>
    <row r="90" spans="1:6" s="1" customFormat="1" ht="15">
      <c r="A90" s="415" t="s">
        <v>286</v>
      </c>
      <c r="B90" s="415"/>
      <c r="C90" s="415"/>
      <c r="D90" s="415"/>
      <c r="E90" s="415"/>
      <c r="F90" s="250"/>
    </row>
    <row r="91" spans="1:10" s="258" customFormat="1" ht="12" customHeight="1">
      <c r="A91" s="426" t="s">
        <v>287</v>
      </c>
      <c r="B91" s="426"/>
      <c r="C91" s="426"/>
      <c r="D91" s="426"/>
      <c r="E91" s="426"/>
      <c r="F91" s="426"/>
      <c r="G91" s="108"/>
      <c r="H91" s="108"/>
      <c r="I91" s="108"/>
      <c r="J91" s="108"/>
    </row>
    <row r="92" spans="1:10" s="1" customFormat="1" ht="21" customHeight="1">
      <c r="A92" s="427"/>
      <c r="B92" s="427"/>
      <c r="C92" s="427"/>
      <c r="D92" s="427"/>
      <c r="E92" s="427"/>
      <c r="F92" s="427"/>
      <c r="G92" s="108"/>
      <c r="H92" s="108"/>
      <c r="I92" s="108"/>
      <c r="J92" s="108"/>
    </row>
    <row r="93" spans="1:10" s="1" customFormat="1" ht="15">
      <c r="A93" s="259"/>
      <c r="B93" s="259"/>
      <c r="C93" s="259"/>
      <c r="D93" s="259"/>
      <c r="E93" s="259"/>
      <c r="F93" s="259"/>
      <c r="G93" s="108"/>
      <c r="H93" s="108"/>
      <c r="I93" s="108"/>
      <c r="J93" s="108"/>
    </row>
    <row r="94" spans="1:6" s="1" customFormat="1" ht="45">
      <c r="A94" s="260" t="s">
        <v>38</v>
      </c>
      <c r="B94" s="260" t="s">
        <v>3</v>
      </c>
      <c r="C94" s="260" t="s">
        <v>88</v>
      </c>
      <c r="D94" s="260" t="s">
        <v>89</v>
      </c>
      <c r="E94" s="260" t="s">
        <v>90</v>
      </c>
      <c r="F94" s="260" t="s">
        <v>91</v>
      </c>
    </row>
    <row r="95" spans="1:6" s="1" customFormat="1" ht="15">
      <c r="A95" s="50">
        <v>1</v>
      </c>
      <c r="B95" s="50">
        <v>2</v>
      </c>
      <c r="C95" s="50">
        <v>4</v>
      </c>
      <c r="D95" s="50">
        <v>5</v>
      </c>
      <c r="E95" s="50">
        <v>6</v>
      </c>
      <c r="F95" s="50">
        <v>6</v>
      </c>
    </row>
    <row r="96" spans="1:6" s="1" customFormat="1" ht="15">
      <c r="A96" s="45">
        <v>1</v>
      </c>
      <c r="B96" s="157" t="s">
        <v>250</v>
      </c>
      <c r="C96" s="261">
        <f>F96/D96</f>
        <v>2650.762094102054</v>
      </c>
      <c r="D96" s="262">
        <v>4.527</v>
      </c>
      <c r="E96" s="40">
        <v>0</v>
      </c>
      <c r="F96" s="263">
        <v>12000</v>
      </c>
    </row>
    <row r="97" spans="1:6" s="1" customFormat="1" ht="15">
      <c r="A97" s="45">
        <v>2</v>
      </c>
      <c r="B97" s="157" t="s">
        <v>251</v>
      </c>
      <c r="C97" s="261">
        <f>F97/D97</f>
        <v>44.15869794924904</v>
      </c>
      <c r="D97" s="262">
        <v>1902.23</v>
      </c>
      <c r="E97" s="40">
        <v>0</v>
      </c>
      <c r="F97" s="263">
        <v>84000</v>
      </c>
    </row>
    <row r="98" spans="1:6" s="1" customFormat="1" ht="15">
      <c r="A98" s="45">
        <v>3</v>
      </c>
      <c r="B98" s="157" t="s">
        <v>253</v>
      </c>
      <c r="C98" s="261">
        <f>F98/D98</f>
        <v>2981.417194200531</v>
      </c>
      <c r="D98" s="262">
        <v>24.485</v>
      </c>
      <c r="E98" s="40">
        <v>0</v>
      </c>
      <c r="F98" s="263">
        <v>73000</v>
      </c>
    </row>
    <row r="99" spans="1:6" s="1" customFormat="1" ht="15">
      <c r="A99" s="45">
        <v>4</v>
      </c>
      <c r="B99" s="157" t="s">
        <v>252</v>
      </c>
      <c r="C99" s="261">
        <f>F99/D99</f>
        <v>1027.221366204417</v>
      </c>
      <c r="D99" s="262">
        <v>19.47</v>
      </c>
      <c r="E99" s="40">
        <v>0</v>
      </c>
      <c r="F99" s="263">
        <v>20000</v>
      </c>
    </row>
    <row r="100" spans="1:6" s="1" customFormat="1" ht="15">
      <c r="A100" s="40"/>
      <c r="B100" s="264" t="s">
        <v>47</v>
      </c>
      <c r="C100" s="162" t="s">
        <v>48</v>
      </c>
      <c r="D100" s="162" t="s">
        <v>48</v>
      </c>
      <c r="E100" s="162" t="s">
        <v>48</v>
      </c>
      <c r="F100" s="265">
        <f>F96+F97+F99+F98</f>
        <v>189000</v>
      </c>
    </row>
    <row r="101" s="1" customFormat="1" ht="15"/>
  </sheetData>
  <sheetProtection/>
  <mergeCells count="39">
    <mergeCell ref="A41:F41"/>
    <mergeCell ref="A63:E63"/>
    <mergeCell ref="A52:E52"/>
    <mergeCell ref="B85:C85"/>
    <mergeCell ref="A76:E76"/>
    <mergeCell ref="A78:E78"/>
    <mergeCell ref="A79:F79"/>
    <mergeCell ref="B81:C81"/>
    <mergeCell ref="B82:C82"/>
    <mergeCell ref="B83:C83"/>
    <mergeCell ref="B84:C84"/>
    <mergeCell ref="B55:C55"/>
    <mergeCell ref="B56:C56"/>
    <mergeCell ref="B57:C57"/>
    <mergeCell ref="A61:F61"/>
    <mergeCell ref="A91:F92"/>
    <mergeCell ref="A32:E32"/>
    <mergeCell ref="A33:F33"/>
    <mergeCell ref="E11:F11"/>
    <mergeCell ref="E12:F12"/>
    <mergeCell ref="E13:F13"/>
    <mergeCell ref="A20:E20"/>
    <mergeCell ref="A50:E50"/>
    <mergeCell ref="A64:F64"/>
    <mergeCell ref="A53:F53"/>
    <mergeCell ref="E9:F9"/>
    <mergeCell ref="A28:F28"/>
    <mergeCell ref="A17:E17"/>
    <mergeCell ref="A18:E18"/>
    <mergeCell ref="A3:E3"/>
    <mergeCell ref="A4:E4"/>
    <mergeCell ref="A2:F2"/>
    <mergeCell ref="A90:E90"/>
    <mergeCell ref="E10:F10"/>
    <mergeCell ref="A21:E21"/>
    <mergeCell ref="A5:F5"/>
    <mergeCell ref="A30:F30"/>
    <mergeCell ref="E7:F7"/>
    <mergeCell ref="E8:F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75" zoomScaleSheetLayoutView="75" zoomScalePageLayoutView="0" workbookViewId="0" topLeftCell="A55">
      <selection activeCell="E44" sqref="E44:E52"/>
    </sheetView>
  </sheetViews>
  <sheetFormatPr defaultColWidth="9.00390625" defaultRowHeight="12.75"/>
  <cols>
    <col min="2" max="2" width="31.25390625" style="120" customWidth="1"/>
    <col min="3" max="3" width="27.375" style="0" customWidth="1"/>
    <col min="4" max="5" width="17.625" style="0" customWidth="1"/>
    <col min="6" max="6" width="18.375" style="0" customWidth="1"/>
    <col min="7" max="7" width="11.75390625" style="0" bestFit="1" customWidth="1"/>
  </cols>
  <sheetData>
    <row r="1" spans="1:5" s="188" customFormat="1" ht="14.25">
      <c r="A1" s="444" t="s">
        <v>340</v>
      </c>
      <c r="B1" s="444"/>
      <c r="C1" s="444"/>
      <c r="D1" s="444"/>
      <c r="E1" s="444"/>
    </row>
    <row r="2" spans="1:5" s="188" customFormat="1" ht="14.25">
      <c r="A2" s="444" t="s">
        <v>341</v>
      </c>
      <c r="B2" s="444"/>
      <c r="C2" s="444"/>
      <c r="D2" s="444"/>
      <c r="E2" s="444"/>
    </row>
    <row r="3" spans="1:5" s="83" customFormat="1" ht="18" customHeight="1">
      <c r="A3" s="451" t="s">
        <v>286</v>
      </c>
      <c r="B3" s="451"/>
      <c r="C3" s="451"/>
      <c r="D3" s="451"/>
      <c r="E3" s="451"/>
    </row>
    <row r="4" spans="1:6" s="83" customFormat="1" ht="35.25" customHeight="1">
      <c r="A4" s="451" t="s">
        <v>237</v>
      </c>
      <c r="B4" s="451"/>
      <c r="C4" s="451"/>
      <c r="D4" s="451"/>
      <c r="E4" s="451"/>
      <c r="F4" s="175"/>
    </row>
    <row r="5" ht="15">
      <c r="A5" s="2"/>
    </row>
    <row r="6" spans="1:5" s="49" customFormat="1" ht="54.75" customHeight="1">
      <c r="A6" s="22" t="s">
        <v>38</v>
      </c>
      <c r="B6" s="28" t="s">
        <v>49</v>
      </c>
      <c r="C6" s="22" t="s">
        <v>95</v>
      </c>
      <c r="D6" s="22" t="s">
        <v>96</v>
      </c>
      <c r="E6" s="22" t="s">
        <v>97</v>
      </c>
    </row>
    <row r="7" spans="1:5" s="46" customFormat="1" ht="12">
      <c r="A7" s="23">
        <v>1</v>
      </c>
      <c r="B7" s="121">
        <v>2</v>
      </c>
      <c r="C7" s="23">
        <v>3</v>
      </c>
      <c r="D7" s="23">
        <v>4</v>
      </c>
      <c r="E7" s="23">
        <v>5</v>
      </c>
    </row>
    <row r="8" spans="1:7" ht="30" customHeight="1">
      <c r="A8" s="266">
        <v>1</v>
      </c>
      <c r="B8" s="158" t="s">
        <v>256</v>
      </c>
      <c r="C8" s="267" t="s">
        <v>350</v>
      </c>
      <c r="D8" s="30">
        <v>1</v>
      </c>
      <c r="E8" s="115">
        <v>18000</v>
      </c>
      <c r="F8" s="7"/>
      <c r="G8" s="7"/>
    </row>
    <row r="9" spans="1:7" ht="25.5">
      <c r="A9" s="266">
        <v>2</v>
      </c>
      <c r="B9" s="158" t="s">
        <v>257</v>
      </c>
      <c r="C9" s="267" t="s">
        <v>350</v>
      </c>
      <c r="D9" s="30">
        <v>1</v>
      </c>
      <c r="E9" s="115">
        <v>13200</v>
      </c>
      <c r="F9" s="7"/>
      <c r="G9" s="7"/>
    </row>
    <row r="10" spans="1:7" ht="25.5">
      <c r="A10" s="266">
        <v>3</v>
      </c>
      <c r="B10" s="158" t="s">
        <v>258</v>
      </c>
      <c r="C10" s="267" t="s">
        <v>350</v>
      </c>
      <c r="D10" s="30">
        <v>1</v>
      </c>
      <c r="E10" s="115">
        <v>30000</v>
      </c>
      <c r="F10" s="7"/>
      <c r="G10" s="7"/>
    </row>
    <row r="11" spans="1:7" ht="25.5">
      <c r="A11" s="266">
        <v>4</v>
      </c>
      <c r="B11" s="158" t="s">
        <v>259</v>
      </c>
      <c r="C11" s="267" t="s">
        <v>350</v>
      </c>
      <c r="D11" s="30">
        <v>1</v>
      </c>
      <c r="E11" s="115">
        <v>24000</v>
      </c>
      <c r="F11" s="7"/>
      <c r="G11" s="7"/>
    </row>
    <row r="12" spans="1:7" ht="38.25">
      <c r="A12" s="266">
        <v>5</v>
      </c>
      <c r="B12" s="158" t="s">
        <v>260</v>
      </c>
      <c r="C12" s="267" t="s">
        <v>350</v>
      </c>
      <c r="D12" s="30">
        <v>1</v>
      </c>
      <c r="E12" s="115">
        <v>24000</v>
      </c>
      <c r="F12" s="7"/>
      <c r="G12" s="7"/>
    </row>
    <row r="13" spans="1:7" ht="25.5">
      <c r="A13" s="266">
        <v>6</v>
      </c>
      <c r="B13" s="158" t="s">
        <v>261</v>
      </c>
      <c r="C13" s="267" t="s">
        <v>350</v>
      </c>
      <c r="D13" s="30">
        <v>1</v>
      </c>
      <c r="E13" s="115">
        <v>18000</v>
      </c>
      <c r="F13" s="7"/>
      <c r="G13" s="7"/>
    </row>
    <row r="14" spans="1:7" ht="25.5">
      <c r="A14" s="266">
        <v>7</v>
      </c>
      <c r="B14" s="158" t="s">
        <v>262</v>
      </c>
      <c r="C14" s="267" t="s">
        <v>350</v>
      </c>
      <c r="D14" s="30">
        <v>1</v>
      </c>
      <c r="E14" s="115">
        <v>52500</v>
      </c>
      <c r="F14" s="7"/>
      <c r="G14" s="7"/>
    </row>
    <row r="15" spans="1:7" s="120" customFormat="1" ht="25.5">
      <c r="A15" s="266">
        <v>8</v>
      </c>
      <c r="B15" s="268" t="s">
        <v>263</v>
      </c>
      <c r="C15" s="267" t="s">
        <v>350</v>
      </c>
      <c r="D15" s="30">
        <v>1</v>
      </c>
      <c r="E15" s="115">
        <v>30000</v>
      </c>
      <c r="F15" s="281"/>
      <c r="G15" s="281"/>
    </row>
    <row r="16" spans="1:7" s="120" customFormat="1" ht="25.5">
      <c r="A16" s="266">
        <v>9</v>
      </c>
      <c r="B16" s="268" t="s">
        <v>367</v>
      </c>
      <c r="C16" s="267" t="s">
        <v>350</v>
      </c>
      <c r="D16" s="30">
        <v>1</v>
      </c>
      <c r="E16" s="115">
        <v>138000</v>
      </c>
      <c r="F16" s="281"/>
      <c r="G16" s="281"/>
    </row>
    <row r="17" spans="1:7" ht="25.5">
      <c r="A17" s="266">
        <v>10</v>
      </c>
      <c r="B17" s="268" t="s">
        <v>342</v>
      </c>
      <c r="C17" s="267" t="s">
        <v>350</v>
      </c>
      <c r="D17" s="30">
        <v>12</v>
      </c>
      <c r="E17" s="115">
        <v>124900</v>
      </c>
      <c r="F17" s="7"/>
      <c r="G17" s="7"/>
    </row>
    <row r="18" spans="1:7" ht="25.5">
      <c r="A18" s="266">
        <v>11</v>
      </c>
      <c r="B18" s="268" t="s">
        <v>343</v>
      </c>
      <c r="C18" s="267" t="s">
        <v>350</v>
      </c>
      <c r="D18" s="30">
        <v>4</v>
      </c>
      <c r="E18" s="115">
        <v>68000</v>
      </c>
      <c r="F18" s="7"/>
      <c r="G18" s="7"/>
    </row>
    <row r="19" spans="1:7" ht="25.5">
      <c r="A19" s="266">
        <v>12</v>
      </c>
      <c r="B19" s="268" t="s">
        <v>344</v>
      </c>
      <c r="C19" s="267" t="s">
        <v>350</v>
      </c>
      <c r="D19" s="30">
        <v>5</v>
      </c>
      <c r="E19" s="115">
        <v>5000</v>
      </c>
      <c r="F19" s="7"/>
      <c r="G19" s="7"/>
    </row>
    <row r="20" spans="1:7" ht="15">
      <c r="A20" s="269"/>
      <c r="B20" s="117"/>
      <c r="C20" s="270" t="s">
        <v>169</v>
      </c>
      <c r="D20" s="271"/>
      <c r="E20" s="116">
        <f>SUM(E8:E19)</f>
        <v>545600</v>
      </c>
      <c r="F20" s="7"/>
      <c r="G20" s="7"/>
    </row>
    <row r="21" spans="1:7" ht="38.25">
      <c r="A21" s="28" t="s">
        <v>38</v>
      </c>
      <c r="B21" s="28" t="s">
        <v>49</v>
      </c>
      <c r="C21" s="272" t="s">
        <v>170</v>
      </c>
      <c r="D21" s="272" t="s">
        <v>171</v>
      </c>
      <c r="E21" s="28" t="s">
        <v>97</v>
      </c>
      <c r="F21" s="7"/>
      <c r="G21" s="7"/>
    </row>
    <row r="22" spans="1:7" ht="15">
      <c r="A22" s="121">
        <f>A15+1</f>
        <v>9</v>
      </c>
      <c r="B22" s="158" t="s">
        <v>264</v>
      </c>
      <c r="C22" s="273">
        <f>E22/D22</f>
        <v>11.092391871542945</v>
      </c>
      <c r="D22" s="159">
        <v>5589.416666666667</v>
      </c>
      <c r="E22" s="115">
        <v>62000</v>
      </c>
      <c r="F22" s="7"/>
      <c r="G22" s="7"/>
    </row>
    <row r="23" spans="1:7" ht="15">
      <c r="A23" s="121">
        <f>A22+1</f>
        <v>10</v>
      </c>
      <c r="B23" s="158" t="s">
        <v>265</v>
      </c>
      <c r="C23" s="273">
        <f>E23/D23</f>
        <v>4.30976430976431</v>
      </c>
      <c r="D23" s="160">
        <v>2970</v>
      </c>
      <c r="E23" s="115">
        <v>12800</v>
      </c>
      <c r="F23" s="7"/>
      <c r="G23" s="7"/>
    </row>
    <row r="24" spans="1:7" ht="15">
      <c r="A24" s="121">
        <f>A23+1</f>
        <v>11</v>
      </c>
      <c r="B24" s="158" t="s">
        <v>266</v>
      </c>
      <c r="C24" s="274">
        <v>12</v>
      </c>
      <c r="D24" s="160">
        <v>44958.33</v>
      </c>
      <c r="E24" s="115">
        <v>1890700</v>
      </c>
      <c r="F24" s="7"/>
      <c r="G24" s="7"/>
    </row>
    <row r="25" spans="1:7" ht="15">
      <c r="A25" s="269"/>
      <c r="B25" s="117"/>
      <c r="C25" s="271" t="s">
        <v>172</v>
      </c>
      <c r="D25" s="116"/>
      <c r="E25" s="116">
        <f>SUM(E22:E24)</f>
        <v>1965500</v>
      </c>
      <c r="F25" s="7"/>
      <c r="G25" s="7"/>
    </row>
    <row r="26" spans="1:7" ht="15">
      <c r="A26" s="14"/>
      <c r="B26" s="16" t="s">
        <v>47</v>
      </c>
      <c r="C26" s="14" t="s">
        <v>48</v>
      </c>
      <c r="D26" s="14" t="s">
        <v>48</v>
      </c>
      <c r="E26" s="275">
        <f>E25+E20</f>
        <v>2511100</v>
      </c>
      <c r="F26" s="7"/>
      <c r="G26" s="7"/>
    </row>
    <row r="27" spans="1:7" ht="15">
      <c r="A27" s="276"/>
      <c r="B27" s="277"/>
      <c r="C27" s="276"/>
      <c r="D27" s="276"/>
      <c r="E27" s="278"/>
      <c r="F27" s="7"/>
      <c r="G27" s="7"/>
    </row>
    <row r="28" spans="1:5" s="83" customFormat="1" ht="18" customHeight="1">
      <c r="A28" s="415" t="s">
        <v>286</v>
      </c>
      <c r="B28" s="415"/>
      <c r="C28" s="415"/>
      <c r="D28" s="415"/>
      <c r="E28" s="415"/>
    </row>
    <row r="29" spans="1:5" s="120" customFormat="1" ht="24.75" customHeight="1">
      <c r="A29" s="385" t="s">
        <v>345</v>
      </c>
      <c r="B29" s="385"/>
      <c r="C29" s="385"/>
      <c r="D29" s="385"/>
      <c r="E29" s="385"/>
    </row>
    <row r="30" spans="1:5" s="49" customFormat="1" ht="54.75" customHeight="1">
      <c r="A30" s="28" t="s">
        <v>38</v>
      </c>
      <c r="B30" s="28" t="s">
        <v>49</v>
      </c>
      <c r="C30" s="28" t="s">
        <v>95</v>
      </c>
      <c r="D30" s="28" t="s">
        <v>96</v>
      </c>
      <c r="E30" s="28" t="s">
        <v>97</v>
      </c>
    </row>
    <row r="31" spans="1:5" s="46" customFormat="1" ht="12">
      <c r="A31" s="121">
        <v>1</v>
      </c>
      <c r="B31" s="121">
        <v>2</v>
      </c>
      <c r="C31" s="121">
        <v>3</v>
      </c>
      <c r="D31" s="121">
        <v>4</v>
      </c>
      <c r="E31" s="121">
        <v>5</v>
      </c>
    </row>
    <row r="32" spans="1:7" ht="25.5">
      <c r="A32" s="266">
        <v>1</v>
      </c>
      <c r="B32" s="158" t="s">
        <v>254</v>
      </c>
      <c r="C32" s="267" t="s">
        <v>350</v>
      </c>
      <c r="D32" s="30">
        <v>1</v>
      </c>
      <c r="E32" s="115">
        <v>5800</v>
      </c>
      <c r="F32" s="7"/>
      <c r="G32" s="7"/>
    </row>
    <row r="33" spans="1:7" ht="25.5">
      <c r="A33" s="266">
        <v>2</v>
      </c>
      <c r="B33" s="158" t="s">
        <v>255</v>
      </c>
      <c r="C33" s="267" t="s">
        <v>350</v>
      </c>
      <c r="D33" s="30">
        <v>1</v>
      </c>
      <c r="E33" s="115">
        <v>15200</v>
      </c>
      <c r="F33" s="7"/>
      <c r="G33" s="7"/>
    </row>
    <row r="34" spans="1:7" ht="25.5">
      <c r="A34" s="266">
        <v>3</v>
      </c>
      <c r="B34" s="158" t="s">
        <v>351</v>
      </c>
      <c r="C34" s="267" t="s">
        <v>350</v>
      </c>
      <c r="D34" s="30">
        <v>1</v>
      </c>
      <c r="E34" s="115">
        <v>7700</v>
      </c>
      <c r="F34" s="7"/>
      <c r="G34" s="7"/>
    </row>
    <row r="35" spans="1:7" s="188" customFormat="1" ht="14.25">
      <c r="A35" s="441" t="s">
        <v>47</v>
      </c>
      <c r="B35" s="442"/>
      <c r="C35" s="443"/>
      <c r="D35" s="279" t="s">
        <v>346</v>
      </c>
      <c r="E35" s="116">
        <f>SUM(E32:E34)</f>
        <v>28700</v>
      </c>
      <c r="F35" s="10"/>
      <c r="G35" s="10"/>
    </row>
    <row r="36" spans="5:7" ht="12.75">
      <c r="E36" s="10"/>
      <c r="F36" s="7"/>
      <c r="G36" s="7"/>
    </row>
    <row r="37" spans="1:7" s="72" customFormat="1" ht="14.25">
      <c r="A37" s="444" t="s">
        <v>347</v>
      </c>
      <c r="B37" s="444"/>
      <c r="C37" s="444"/>
      <c r="D37" s="444"/>
      <c r="E37" s="444"/>
      <c r="F37" s="70"/>
      <c r="G37" s="70"/>
    </row>
    <row r="38" spans="1:7" s="72" customFormat="1" ht="15">
      <c r="A38" s="123"/>
      <c r="B38" s="123"/>
      <c r="C38" s="123"/>
      <c r="D38" s="123"/>
      <c r="E38" s="123"/>
      <c r="F38" s="70"/>
      <c r="G38" s="70"/>
    </row>
    <row r="39" spans="1:5" s="83" customFormat="1" ht="18" customHeight="1">
      <c r="A39" s="451" t="s">
        <v>286</v>
      </c>
      <c r="B39" s="451"/>
      <c r="C39" s="451"/>
      <c r="D39" s="451"/>
      <c r="E39" s="451"/>
    </row>
    <row r="40" spans="1:6" s="83" customFormat="1" ht="35.25" customHeight="1">
      <c r="A40" s="451" t="s">
        <v>237</v>
      </c>
      <c r="B40" s="451"/>
      <c r="C40" s="451"/>
      <c r="D40" s="451"/>
      <c r="E40" s="451"/>
      <c r="F40" s="175"/>
    </row>
    <row r="41" spans="1:7" s="72" customFormat="1" ht="15">
      <c r="A41" s="2"/>
      <c r="B41" s="120"/>
      <c r="C41"/>
      <c r="D41"/>
      <c r="E41" s="70"/>
      <c r="F41" s="70"/>
      <c r="G41" s="70"/>
    </row>
    <row r="42" spans="1:8" s="72" customFormat="1" ht="30">
      <c r="A42" s="22" t="s">
        <v>38</v>
      </c>
      <c r="B42" s="447" t="s">
        <v>49</v>
      </c>
      <c r="C42" s="448"/>
      <c r="D42" s="22" t="s">
        <v>98</v>
      </c>
      <c r="E42" s="22" t="s">
        <v>99</v>
      </c>
      <c r="F42" s="70"/>
      <c r="G42" s="70"/>
      <c r="H42" s="70"/>
    </row>
    <row r="43" spans="1:8" s="72" customFormat="1" ht="12.75">
      <c r="A43" s="23">
        <v>1</v>
      </c>
      <c r="B43" s="449">
        <v>2</v>
      </c>
      <c r="C43" s="450"/>
      <c r="D43" s="23">
        <v>3</v>
      </c>
      <c r="E43" s="23">
        <v>4</v>
      </c>
      <c r="F43" s="71"/>
      <c r="G43" s="71"/>
      <c r="H43" s="70"/>
    </row>
    <row r="44" spans="1:8" s="72" customFormat="1" ht="15">
      <c r="A44" s="6">
        <v>1</v>
      </c>
      <c r="B44" s="445" t="s">
        <v>267</v>
      </c>
      <c r="C44" s="446"/>
      <c r="D44" s="6">
        <v>1</v>
      </c>
      <c r="E44" s="288">
        <v>21800</v>
      </c>
      <c r="F44" s="71"/>
      <c r="G44" s="71"/>
      <c r="H44" s="70"/>
    </row>
    <row r="45" spans="1:8" ht="15">
      <c r="A45" s="23">
        <v>2</v>
      </c>
      <c r="B45" s="445" t="s">
        <v>268</v>
      </c>
      <c r="C45" s="446"/>
      <c r="D45" s="6">
        <v>1</v>
      </c>
      <c r="E45" s="288">
        <v>83400</v>
      </c>
      <c r="F45" s="47"/>
      <c r="G45" s="48"/>
      <c r="H45" s="7"/>
    </row>
    <row r="46" spans="1:8" ht="15">
      <c r="A46" s="6">
        <v>3</v>
      </c>
      <c r="B46" s="445" t="s">
        <v>269</v>
      </c>
      <c r="C46" s="446"/>
      <c r="D46" s="6">
        <v>1</v>
      </c>
      <c r="E46" s="115">
        <v>2000</v>
      </c>
      <c r="F46" s="10"/>
      <c r="G46" s="7"/>
      <c r="H46" s="7"/>
    </row>
    <row r="47" spans="1:8" ht="15">
      <c r="A47" s="23">
        <v>4</v>
      </c>
      <c r="B47" s="445" t="s">
        <v>368</v>
      </c>
      <c r="C47" s="446"/>
      <c r="D47" s="6">
        <v>1</v>
      </c>
      <c r="E47" s="115">
        <v>75000</v>
      </c>
      <c r="F47" s="10"/>
      <c r="G47" s="7"/>
      <c r="H47" s="7"/>
    </row>
    <row r="48" spans="1:8" ht="15">
      <c r="A48" s="6">
        <v>5</v>
      </c>
      <c r="B48" s="176" t="s">
        <v>314</v>
      </c>
      <c r="C48" s="177"/>
      <c r="D48" s="6">
        <v>1</v>
      </c>
      <c r="E48" s="115">
        <v>18000</v>
      </c>
      <c r="F48" s="10"/>
      <c r="G48" s="7"/>
      <c r="H48" s="7"/>
    </row>
    <row r="49" spans="1:8" ht="15">
      <c r="A49" s="23">
        <v>6</v>
      </c>
      <c r="B49" s="445" t="s">
        <v>270</v>
      </c>
      <c r="C49" s="446"/>
      <c r="D49" s="6">
        <v>1</v>
      </c>
      <c r="E49" s="115">
        <v>12000</v>
      </c>
      <c r="F49" s="70"/>
      <c r="G49" s="7"/>
      <c r="H49" s="7"/>
    </row>
    <row r="50" spans="1:8" ht="15">
      <c r="A50" s="6">
        <v>7</v>
      </c>
      <c r="B50" s="445" t="s">
        <v>348</v>
      </c>
      <c r="C50" s="446"/>
      <c r="D50" s="6">
        <v>1</v>
      </c>
      <c r="E50" s="288">
        <v>30000</v>
      </c>
      <c r="F50" s="10"/>
      <c r="G50" s="7"/>
      <c r="H50" s="7"/>
    </row>
    <row r="51" spans="1:8" ht="15">
      <c r="A51" s="23">
        <v>8</v>
      </c>
      <c r="B51" s="445" t="s">
        <v>271</v>
      </c>
      <c r="C51" s="446"/>
      <c r="D51" s="6">
        <v>1</v>
      </c>
      <c r="E51" s="115">
        <v>37200</v>
      </c>
      <c r="F51" s="10"/>
      <c r="G51" s="7"/>
      <c r="H51" s="7"/>
    </row>
    <row r="52" spans="1:8" ht="15">
      <c r="A52" s="6">
        <v>9</v>
      </c>
      <c r="B52" s="176" t="s">
        <v>349</v>
      </c>
      <c r="C52" s="177"/>
      <c r="D52" s="6">
        <v>1</v>
      </c>
      <c r="E52" s="38">
        <v>33600</v>
      </c>
      <c r="F52" s="10"/>
      <c r="G52" s="7"/>
      <c r="H52" s="7"/>
    </row>
    <row r="53" spans="1:8" ht="14.25">
      <c r="A53" s="161"/>
      <c r="B53" s="452" t="s">
        <v>47</v>
      </c>
      <c r="C53" s="453"/>
      <c r="D53" s="161" t="s">
        <v>48</v>
      </c>
      <c r="E53" s="37">
        <f>SUM(E44:E52)</f>
        <v>313000</v>
      </c>
      <c r="F53" s="10">
        <v>1928800</v>
      </c>
      <c r="G53" s="7"/>
      <c r="H53" s="7"/>
    </row>
    <row r="55" spans="1:5" s="83" customFormat="1" ht="18" customHeight="1">
      <c r="A55" s="451" t="s">
        <v>286</v>
      </c>
      <c r="B55" s="451"/>
      <c r="C55" s="451"/>
      <c r="D55" s="451"/>
      <c r="E55" s="451"/>
    </row>
    <row r="56" spans="1:5" s="120" customFormat="1" ht="24.75" customHeight="1">
      <c r="A56" s="385" t="s">
        <v>377</v>
      </c>
      <c r="B56" s="385"/>
      <c r="C56" s="385"/>
      <c r="D56" s="385"/>
      <c r="E56" s="385"/>
    </row>
    <row r="57" spans="1:8" s="72" customFormat="1" ht="30">
      <c r="A57" s="22" t="s">
        <v>38</v>
      </c>
      <c r="B57" s="447" t="s">
        <v>49</v>
      </c>
      <c r="C57" s="448"/>
      <c r="D57" s="22" t="s">
        <v>98</v>
      </c>
      <c r="E57" s="22" t="s">
        <v>99</v>
      </c>
      <c r="F57" s="70"/>
      <c r="G57" s="70"/>
      <c r="H57" s="70"/>
    </row>
    <row r="58" spans="1:8" s="72" customFormat="1" ht="12.75">
      <c r="A58" s="23">
        <v>1</v>
      </c>
      <c r="B58" s="449">
        <v>2</v>
      </c>
      <c r="C58" s="450"/>
      <c r="D58" s="23">
        <v>3</v>
      </c>
      <c r="E58" s="23">
        <v>4</v>
      </c>
      <c r="F58" s="71"/>
      <c r="G58" s="71"/>
      <c r="H58" s="70"/>
    </row>
    <row r="59" spans="1:8" s="72" customFormat="1" ht="12.75">
      <c r="A59" s="23">
        <v>1</v>
      </c>
      <c r="B59" s="454" t="s">
        <v>372</v>
      </c>
      <c r="C59" s="455"/>
      <c r="D59" s="23">
        <v>20</v>
      </c>
      <c r="E59" s="23">
        <v>10000</v>
      </c>
      <c r="F59" s="71"/>
      <c r="G59" s="71"/>
      <c r="H59" s="70"/>
    </row>
    <row r="60" spans="1:8" s="72" customFormat="1" ht="12.75">
      <c r="A60" s="23">
        <v>2</v>
      </c>
      <c r="B60" s="454" t="s">
        <v>373</v>
      </c>
      <c r="C60" s="455"/>
      <c r="D60" s="23">
        <v>2</v>
      </c>
      <c r="E60" s="23">
        <v>20000</v>
      </c>
      <c r="F60" s="71"/>
      <c r="G60" s="71"/>
      <c r="H60" s="70"/>
    </row>
    <row r="61" spans="1:8" ht="14.25">
      <c r="A61" s="456" t="s">
        <v>47</v>
      </c>
      <c r="B61" s="457"/>
      <c r="C61" s="458"/>
      <c r="D61" s="161">
        <v>1</v>
      </c>
      <c r="E61" s="116">
        <f>SUM(E59:E60)</f>
        <v>30000</v>
      </c>
      <c r="F61" s="47"/>
      <c r="G61" s="48"/>
      <c r="H61" s="7"/>
    </row>
    <row r="63" spans="1:5" s="120" customFormat="1" ht="24.75" customHeight="1">
      <c r="A63" s="385" t="s">
        <v>378</v>
      </c>
      <c r="B63" s="385"/>
      <c r="C63" s="385"/>
      <c r="D63" s="385"/>
      <c r="E63" s="385"/>
    </row>
    <row r="64" spans="1:8" s="72" customFormat="1" ht="30">
      <c r="A64" s="22" t="s">
        <v>38</v>
      </c>
      <c r="B64" s="447" t="s">
        <v>49</v>
      </c>
      <c r="C64" s="448"/>
      <c r="D64" s="22" t="s">
        <v>98</v>
      </c>
      <c r="E64" s="22" t="s">
        <v>99</v>
      </c>
      <c r="F64" s="70"/>
      <c r="G64" s="70"/>
      <c r="H64" s="70"/>
    </row>
    <row r="65" spans="1:8" s="72" customFormat="1" ht="12.75">
      <c r="A65" s="23">
        <v>1</v>
      </c>
      <c r="B65" s="449">
        <v>2</v>
      </c>
      <c r="C65" s="450"/>
      <c r="D65" s="23">
        <v>3</v>
      </c>
      <c r="E65" s="23">
        <v>4</v>
      </c>
      <c r="F65" s="71"/>
      <c r="G65" s="71"/>
      <c r="H65" s="70"/>
    </row>
    <row r="66" spans="1:8" s="72" customFormat="1" ht="12.75">
      <c r="A66" s="23">
        <v>1</v>
      </c>
      <c r="B66" s="454" t="s">
        <v>379</v>
      </c>
      <c r="C66" s="455"/>
      <c r="D66" s="23">
        <v>1</v>
      </c>
      <c r="E66" s="287">
        <v>18300</v>
      </c>
      <c r="F66" s="71"/>
      <c r="G66" s="71"/>
      <c r="H66" s="70"/>
    </row>
    <row r="67" spans="1:8" s="72" customFormat="1" ht="12.75">
      <c r="A67" s="23">
        <v>2</v>
      </c>
      <c r="B67" s="454" t="s">
        <v>380</v>
      </c>
      <c r="C67" s="455"/>
      <c r="D67" s="23">
        <v>1</v>
      </c>
      <c r="E67" s="287">
        <v>150000</v>
      </c>
      <c r="F67" s="71"/>
      <c r="G67" s="71"/>
      <c r="H67" s="70"/>
    </row>
    <row r="68" spans="1:8" s="72" customFormat="1" ht="24" customHeight="1">
      <c r="A68" s="23">
        <v>3</v>
      </c>
      <c r="B68" s="454" t="s">
        <v>381</v>
      </c>
      <c r="C68" s="455"/>
      <c r="D68" s="23">
        <v>1</v>
      </c>
      <c r="E68" s="287">
        <v>375000</v>
      </c>
      <c r="F68" s="71"/>
      <c r="G68" s="71"/>
      <c r="H68" s="70"/>
    </row>
    <row r="69" spans="1:8" s="72" customFormat="1" ht="15" customHeight="1">
      <c r="A69" s="23">
        <v>4</v>
      </c>
      <c r="B69" s="454" t="s">
        <v>356</v>
      </c>
      <c r="C69" s="455"/>
      <c r="D69" s="23">
        <v>12</v>
      </c>
      <c r="E69" s="287">
        <v>1689100</v>
      </c>
      <c r="F69" s="71"/>
      <c r="G69" s="71"/>
      <c r="H69" s="70"/>
    </row>
    <row r="70" spans="1:8" s="72" customFormat="1" ht="23.25" customHeight="1">
      <c r="A70" s="23">
        <v>5</v>
      </c>
      <c r="B70" s="454" t="s">
        <v>382</v>
      </c>
      <c r="C70" s="455"/>
      <c r="D70" s="23">
        <v>1</v>
      </c>
      <c r="E70" s="287">
        <v>7500000</v>
      </c>
      <c r="F70" s="71"/>
      <c r="G70" s="71"/>
      <c r="H70" s="70"/>
    </row>
    <row r="71" spans="1:8" ht="14.25">
      <c r="A71" s="456" t="s">
        <v>47</v>
      </c>
      <c r="B71" s="457"/>
      <c r="C71" s="458"/>
      <c r="D71" s="161">
        <v>1</v>
      </c>
      <c r="E71" s="116">
        <f>SUM(E66:E70)</f>
        <v>9732400</v>
      </c>
      <c r="F71" s="47"/>
      <c r="G71" s="48"/>
      <c r="H71" s="7"/>
    </row>
    <row r="72" ht="13.5" customHeight="1"/>
  </sheetData>
  <sheetProtection/>
  <mergeCells count="36">
    <mergeCell ref="B66:C66"/>
    <mergeCell ref="B67:C67"/>
    <mergeCell ref="A71:C71"/>
    <mergeCell ref="B68:C68"/>
    <mergeCell ref="B70:C70"/>
    <mergeCell ref="B69:C69"/>
    <mergeCell ref="B59:C59"/>
    <mergeCell ref="A63:E63"/>
    <mergeCell ref="B64:C64"/>
    <mergeCell ref="B65:C65"/>
    <mergeCell ref="A61:C61"/>
    <mergeCell ref="B60:C60"/>
    <mergeCell ref="B49:C49"/>
    <mergeCell ref="A56:E56"/>
    <mergeCell ref="B57:C57"/>
    <mergeCell ref="B58:C58"/>
    <mergeCell ref="B50:C50"/>
    <mergeCell ref="B51:C51"/>
    <mergeCell ref="B53:C53"/>
    <mergeCell ref="A55:E55"/>
    <mergeCell ref="A1:E1"/>
    <mergeCell ref="A3:E3"/>
    <mergeCell ref="A28:E28"/>
    <mergeCell ref="A29:E29"/>
    <mergeCell ref="A2:E2"/>
    <mergeCell ref="A4:E4"/>
    <mergeCell ref="A35:C35"/>
    <mergeCell ref="A37:E37"/>
    <mergeCell ref="B45:C45"/>
    <mergeCell ref="B47:C47"/>
    <mergeCell ref="B42:C42"/>
    <mergeCell ref="B46:C46"/>
    <mergeCell ref="B43:C43"/>
    <mergeCell ref="B44:C44"/>
    <mergeCell ref="A39:E39"/>
    <mergeCell ref="A40:E40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8" r:id="rId1"/>
  <rowBreaks count="1" manualBreakCount="1">
    <brk id="36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SheetLayoutView="100" zoomScalePageLayoutView="0" workbookViewId="0" topLeftCell="A1">
      <selection activeCell="A15" sqref="A15:E15"/>
    </sheetView>
  </sheetViews>
  <sheetFormatPr defaultColWidth="9.00390625" defaultRowHeight="12.75"/>
  <cols>
    <col min="1" max="1" width="7.00390625" style="0" customWidth="1"/>
    <col min="2" max="2" width="38.625" style="0" customWidth="1"/>
    <col min="3" max="3" width="17.00390625" style="155" customWidth="1"/>
    <col min="4" max="4" width="13.125" style="0" customWidth="1"/>
    <col min="5" max="5" width="19.375" style="0" customWidth="1"/>
    <col min="6" max="6" width="13.375" style="0" bestFit="1" customWidth="1"/>
    <col min="8" max="8" width="18.00390625" style="0" customWidth="1"/>
    <col min="9" max="9" width="11.75390625" style="0" customWidth="1"/>
  </cols>
  <sheetData>
    <row r="1" spans="1:5" ht="14.25">
      <c r="A1" s="444" t="s">
        <v>330</v>
      </c>
      <c r="B1" s="444"/>
      <c r="C1" s="444"/>
      <c r="D1" s="444"/>
      <c r="E1" s="444"/>
    </row>
    <row r="2" spans="1:5" ht="14.25">
      <c r="A2" s="444"/>
      <c r="B2" s="444"/>
      <c r="C2" s="444"/>
      <c r="D2" s="444"/>
      <c r="E2" s="444"/>
    </row>
    <row r="3" spans="1:5" ht="21" customHeight="1">
      <c r="A3" s="451" t="s">
        <v>286</v>
      </c>
      <c r="B3" s="451"/>
      <c r="C3" s="451"/>
      <c r="D3" s="451"/>
      <c r="E3" s="451"/>
    </row>
    <row r="4" spans="1:5" ht="33.75" customHeight="1">
      <c r="A4" s="426" t="s">
        <v>237</v>
      </c>
      <c r="B4" s="426"/>
      <c r="C4" s="426"/>
      <c r="D4" s="426"/>
      <c r="E4" s="426"/>
    </row>
    <row r="5" spans="1:5" s="49" customFormat="1" ht="15">
      <c r="A5" s="2"/>
      <c r="B5"/>
      <c r="C5" s="155"/>
      <c r="D5"/>
      <c r="E5"/>
    </row>
    <row r="6" spans="1:5" s="46" customFormat="1" ht="45">
      <c r="A6" s="22" t="s">
        <v>38</v>
      </c>
      <c r="B6" s="22" t="s">
        <v>49</v>
      </c>
      <c r="C6" s="22" t="s">
        <v>92</v>
      </c>
      <c r="D6" s="22" t="s">
        <v>100</v>
      </c>
      <c r="E6" s="22" t="s">
        <v>101</v>
      </c>
    </row>
    <row r="7" spans="1:5" s="164" customFormat="1" ht="12">
      <c r="A7" s="23">
        <v>1</v>
      </c>
      <c r="B7" s="23">
        <v>2</v>
      </c>
      <c r="C7" s="23">
        <v>3</v>
      </c>
      <c r="D7" s="23">
        <v>4</v>
      </c>
      <c r="E7" s="23">
        <v>5</v>
      </c>
    </row>
    <row r="8" spans="1:5" s="164" customFormat="1" ht="15">
      <c r="A8" s="23">
        <v>1</v>
      </c>
      <c r="B8" s="282" t="s">
        <v>369</v>
      </c>
      <c r="C8" s="23">
        <f>E8/D8</f>
        <v>50</v>
      </c>
      <c r="D8" s="23">
        <v>400</v>
      </c>
      <c r="E8" s="289">
        <v>20000</v>
      </c>
    </row>
    <row r="9" spans="1:5" s="120" customFormat="1" ht="38.25">
      <c r="A9" s="30">
        <v>2</v>
      </c>
      <c r="B9" s="189" t="s">
        <v>315</v>
      </c>
      <c r="C9" s="30">
        <v>185</v>
      </c>
      <c r="D9" s="190">
        <f>E9/C9</f>
        <v>3936.2162162162163</v>
      </c>
      <c r="E9" s="191">
        <v>728200</v>
      </c>
    </row>
    <row r="10" spans="1:5" s="188" customFormat="1" ht="14.25">
      <c r="A10" s="161"/>
      <c r="B10" s="163" t="s">
        <v>47</v>
      </c>
      <c r="C10" s="161"/>
      <c r="D10" s="161" t="s">
        <v>48</v>
      </c>
      <c r="E10" s="187">
        <f>SUM(E8:E9)</f>
        <v>748200</v>
      </c>
    </row>
    <row r="11" spans="1:5" s="188" customFormat="1" ht="14.25">
      <c r="A11" s="192"/>
      <c r="B11" s="193"/>
      <c r="C11" s="192"/>
      <c r="D11" s="192"/>
      <c r="E11" s="194"/>
    </row>
    <row r="12" spans="1:5" ht="14.25">
      <c r="A12" s="444" t="s">
        <v>332</v>
      </c>
      <c r="B12" s="444"/>
      <c r="C12" s="444"/>
      <c r="D12" s="444"/>
      <c r="E12" s="444"/>
    </row>
    <row r="13" spans="1:5" ht="14.25">
      <c r="A13" s="444"/>
      <c r="B13" s="444"/>
      <c r="C13" s="444"/>
      <c r="D13" s="444"/>
      <c r="E13" s="444"/>
    </row>
    <row r="14" spans="1:5" ht="21" customHeight="1">
      <c r="A14" s="451" t="s">
        <v>286</v>
      </c>
      <c r="B14" s="451"/>
      <c r="C14" s="451"/>
      <c r="D14" s="451"/>
      <c r="E14" s="451"/>
    </row>
    <row r="15" spans="1:5" ht="33.75" customHeight="1">
      <c r="A15" s="426" t="s">
        <v>383</v>
      </c>
      <c r="B15" s="426"/>
      <c r="C15" s="426"/>
      <c r="D15" s="426"/>
      <c r="E15" s="426"/>
    </row>
    <row r="16" spans="1:5" s="49" customFormat="1" ht="15">
      <c r="A16" s="2"/>
      <c r="B16"/>
      <c r="C16" s="155"/>
      <c r="D16"/>
      <c r="E16"/>
    </row>
    <row r="17" spans="1:5" s="46" customFormat="1" ht="45">
      <c r="A17" s="22" t="s">
        <v>38</v>
      </c>
      <c r="B17" s="22" t="s">
        <v>49</v>
      </c>
      <c r="C17" s="22" t="s">
        <v>92</v>
      </c>
      <c r="D17" s="22" t="s">
        <v>100</v>
      </c>
      <c r="E17" s="22" t="s">
        <v>101</v>
      </c>
    </row>
    <row r="18" spans="1:5" s="164" customFormat="1" ht="12">
      <c r="A18" s="23">
        <v>1</v>
      </c>
      <c r="B18" s="23">
        <v>2</v>
      </c>
      <c r="C18" s="23">
        <v>3</v>
      </c>
      <c r="D18" s="23">
        <v>4</v>
      </c>
      <c r="E18" s="23">
        <v>5</v>
      </c>
    </row>
    <row r="19" spans="1:5" s="120" customFormat="1" ht="15">
      <c r="A19" s="30">
        <v>1</v>
      </c>
      <c r="B19" s="189" t="s">
        <v>317</v>
      </c>
      <c r="C19" s="30">
        <v>10</v>
      </c>
      <c r="D19" s="190">
        <v>10000</v>
      </c>
      <c r="E19" s="191">
        <v>100000</v>
      </c>
    </row>
    <row r="20" spans="1:5" s="188" customFormat="1" ht="14.25">
      <c r="A20" s="161"/>
      <c r="B20" s="163" t="s">
        <v>47</v>
      </c>
      <c r="C20" s="161"/>
      <c r="D20" s="161" t="s">
        <v>48</v>
      </c>
      <c r="E20" s="187">
        <f>SUM(E19:E19)</f>
        <v>100000</v>
      </c>
    </row>
    <row r="21" spans="1:5" s="188" customFormat="1" ht="14.25">
      <c r="A21" s="192"/>
      <c r="B21" s="193"/>
      <c r="C21" s="192"/>
      <c r="D21" s="192"/>
      <c r="E21" s="194"/>
    </row>
    <row r="22" spans="1:5" ht="14.25">
      <c r="A22" s="444" t="s">
        <v>333</v>
      </c>
      <c r="B22" s="444"/>
      <c r="C22" s="444"/>
      <c r="D22" s="444"/>
      <c r="E22" s="444"/>
    </row>
    <row r="23" spans="1:5" ht="14.25">
      <c r="A23" s="444" t="s">
        <v>331</v>
      </c>
      <c r="B23" s="444"/>
      <c r="C23" s="444"/>
      <c r="D23" s="444"/>
      <c r="E23" s="444"/>
    </row>
    <row r="24" spans="1:5" ht="15">
      <c r="A24" s="123"/>
      <c r="B24" s="123"/>
      <c r="C24" s="123"/>
      <c r="D24" s="123"/>
      <c r="E24" s="123"/>
    </row>
    <row r="25" spans="1:5" ht="15">
      <c r="A25" s="451" t="s">
        <v>286</v>
      </c>
      <c r="B25" s="451"/>
      <c r="C25" s="451"/>
      <c r="D25" s="451"/>
      <c r="E25" s="451"/>
    </row>
    <row r="26" spans="1:5" ht="36" customHeight="1">
      <c r="A26" s="426" t="s">
        <v>237</v>
      </c>
      <c r="B26" s="426"/>
      <c r="C26" s="426"/>
      <c r="D26" s="426"/>
      <c r="E26" s="426"/>
    </row>
    <row r="27" ht="15">
      <c r="A27" s="2"/>
    </row>
    <row r="28" spans="1:5" ht="45">
      <c r="A28" s="22" t="s">
        <v>38</v>
      </c>
      <c r="B28" s="22" t="s">
        <v>49</v>
      </c>
      <c r="C28" s="22" t="s">
        <v>92</v>
      </c>
      <c r="D28" s="22" t="s">
        <v>100</v>
      </c>
      <c r="E28" s="22" t="s">
        <v>101</v>
      </c>
    </row>
    <row r="29" spans="1:5" ht="12.75">
      <c r="A29" s="23">
        <v>1</v>
      </c>
      <c r="B29" s="23">
        <v>2</v>
      </c>
      <c r="C29" s="23">
        <v>3</v>
      </c>
      <c r="D29" s="23">
        <v>4</v>
      </c>
      <c r="E29" s="23">
        <v>5</v>
      </c>
    </row>
    <row r="30" spans="1:5" s="120" customFormat="1" ht="12.75">
      <c r="A30" s="30">
        <v>1</v>
      </c>
      <c r="B30" s="195" t="s">
        <v>371</v>
      </c>
      <c r="C30" s="283">
        <f>E30/D30</f>
        <v>31.769469565217392</v>
      </c>
      <c r="D30" s="197">
        <v>1150</v>
      </c>
      <c r="E30" s="198">
        <v>36534.89</v>
      </c>
    </row>
    <row r="31" spans="1:5" s="120" customFormat="1" ht="12.75">
      <c r="A31" s="30">
        <f>A30+1</f>
        <v>2</v>
      </c>
      <c r="B31" s="195" t="s">
        <v>189</v>
      </c>
      <c r="C31" s="196">
        <v>3</v>
      </c>
      <c r="D31" s="197">
        <v>113.92</v>
      </c>
      <c r="E31" s="198">
        <f aca="true" t="shared" si="0" ref="E31:E39">C31*D31</f>
        <v>341.76</v>
      </c>
    </row>
    <row r="32" spans="1:5" s="120" customFormat="1" ht="12.75">
      <c r="A32" s="30">
        <f>A31+1</f>
        <v>3</v>
      </c>
      <c r="B32" s="195" t="s">
        <v>190</v>
      </c>
      <c r="C32" s="196">
        <v>8</v>
      </c>
      <c r="D32" s="197">
        <v>272.06675</v>
      </c>
      <c r="E32" s="198">
        <f t="shared" si="0"/>
        <v>2176.534</v>
      </c>
    </row>
    <row r="33" spans="1:5" s="120" customFormat="1" ht="12.75" hidden="1">
      <c r="A33" s="30">
        <v>2</v>
      </c>
      <c r="B33" s="195" t="s">
        <v>191</v>
      </c>
      <c r="C33" s="196"/>
      <c r="D33" s="197">
        <v>400.7834</v>
      </c>
      <c r="E33" s="198">
        <f t="shared" si="0"/>
        <v>0</v>
      </c>
    </row>
    <row r="34" spans="1:5" s="120" customFormat="1" ht="12.75" hidden="1">
      <c r="A34" s="30">
        <f>A33+1</f>
        <v>3</v>
      </c>
      <c r="B34" s="195" t="s">
        <v>191</v>
      </c>
      <c r="C34" s="196"/>
      <c r="D34" s="197">
        <v>400.7834</v>
      </c>
      <c r="E34" s="198">
        <f t="shared" si="0"/>
        <v>0</v>
      </c>
    </row>
    <row r="35" spans="1:5" s="120" customFormat="1" ht="12.75" hidden="1">
      <c r="A35" s="30">
        <f>A34+1</f>
        <v>4</v>
      </c>
      <c r="B35" s="195" t="s">
        <v>192</v>
      </c>
      <c r="C35" s="196"/>
      <c r="D35" s="197">
        <v>53.48</v>
      </c>
      <c r="E35" s="198">
        <f t="shared" si="0"/>
        <v>0</v>
      </c>
    </row>
    <row r="36" spans="1:5" s="120" customFormat="1" ht="12.75" hidden="1">
      <c r="A36" s="30">
        <v>3</v>
      </c>
      <c r="B36" s="195" t="s">
        <v>193</v>
      </c>
      <c r="C36" s="196"/>
      <c r="D36" s="197">
        <v>247.54333333333335</v>
      </c>
      <c r="E36" s="198">
        <f t="shared" si="0"/>
        <v>0</v>
      </c>
    </row>
    <row r="37" spans="1:5" s="120" customFormat="1" ht="25.5">
      <c r="A37" s="30">
        <f>A36+1</f>
        <v>4</v>
      </c>
      <c r="B37" s="195" t="s">
        <v>194</v>
      </c>
      <c r="C37" s="196">
        <v>11</v>
      </c>
      <c r="D37" s="197">
        <v>26.1</v>
      </c>
      <c r="E37" s="198">
        <f t="shared" si="0"/>
        <v>287.1</v>
      </c>
    </row>
    <row r="38" spans="1:5" s="120" customFormat="1" ht="12.75">
      <c r="A38" s="30">
        <f>A37+1</f>
        <v>5</v>
      </c>
      <c r="B38" s="195" t="s">
        <v>195</v>
      </c>
      <c r="C38" s="196">
        <v>20</v>
      </c>
      <c r="D38" s="197">
        <v>20.9</v>
      </c>
      <c r="E38" s="198">
        <f t="shared" si="0"/>
        <v>418</v>
      </c>
    </row>
    <row r="39" spans="1:5" s="120" customFormat="1" ht="12.75" hidden="1">
      <c r="A39" s="30">
        <v>4</v>
      </c>
      <c r="B39" s="195" t="s">
        <v>196</v>
      </c>
      <c r="C39" s="196"/>
      <c r="D39" s="197">
        <v>21.22</v>
      </c>
      <c r="E39" s="198">
        <f t="shared" si="0"/>
        <v>0</v>
      </c>
    </row>
    <row r="40" spans="1:5" s="120" customFormat="1" ht="25.5">
      <c r="A40" s="30">
        <f>A39+1</f>
        <v>5</v>
      </c>
      <c r="B40" s="195" t="s">
        <v>197</v>
      </c>
      <c r="C40" s="196">
        <v>25</v>
      </c>
      <c r="D40" s="197">
        <v>269.8</v>
      </c>
      <c r="E40" s="198">
        <f>C40*D40-3.28</f>
        <v>6741.72</v>
      </c>
    </row>
    <row r="41" spans="1:5" s="120" customFormat="1" ht="12.75" hidden="1">
      <c r="A41" s="30">
        <f>A40+1</f>
        <v>6</v>
      </c>
      <c r="B41" s="195" t="s">
        <v>198</v>
      </c>
      <c r="C41" s="196"/>
      <c r="D41" s="197">
        <v>283</v>
      </c>
      <c r="E41" s="198">
        <f aca="true" t="shared" si="1" ref="E41:E47">C41*D41</f>
        <v>0</v>
      </c>
    </row>
    <row r="42" spans="1:5" s="120" customFormat="1" ht="25.5" hidden="1">
      <c r="A42" s="30">
        <v>5</v>
      </c>
      <c r="B42" s="195" t="s">
        <v>199</v>
      </c>
      <c r="C42" s="196"/>
      <c r="D42" s="197">
        <v>45.34</v>
      </c>
      <c r="E42" s="198">
        <f t="shared" si="1"/>
        <v>0</v>
      </c>
    </row>
    <row r="43" spans="1:5" s="120" customFormat="1" ht="25.5" hidden="1">
      <c r="A43" s="30">
        <f>A42+1</f>
        <v>6</v>
      </c>
      <c r="B43" s="195" t="s">
        <v>200</v>
      </c>
      <c r="C43" s="196"/>
      <c r="D43" s="197">
        <v>2120</v>
      </c>
      <c r="E43" s="198">
        <f t="shared" si="1"/>
        <v>0</v>
      </c>
    </row>
    <row r="44" spans="1:5" s="120" customFormat="1" ht="25.5" hidden="1">
      <c r="A44" s="30">
        <f>A43+1</f>
        <v>7</v>
      </c>
      <c r="B44" s="195" t="s">
        <v>201</v>
      </c>
      <c r="C44" s="196"/>
      <c r="D44" s="197">
        <v>20</v>
      </c>
      <c r="E44" s="198">
        <f t="shared" si="1"/>
        <v>0</v>
      </c>
    </row>
    <row r="45" spans="1:5" s="120" customFormat="1" ht="25.5" hidden="1">
      <c r="A45" s="30">
        <v>6</v>
      </c>
      <c r="B45" s="195" t="s">
        <v>202</v>
      </c>
      <c r="C45" s="196"/>
      <c r="D45" s="197">
        <v>20</v>
      </c>
      <c r="E45" s="198">
        <f t="shared" si="1"/>
        <v>0</v>
      </c>
    </row>
    <row r="46" spans="1:5" s="120" customFormat="1" ht="25.5" hidden="1">
      <c r="A46" s="30">
        <f>A45+1</f>
        <v>7</v>
      </c>
      <c r="B46" s="195" t="s">
        <v>203</v>
      </c>
      <c r="C46" s="196"/>
      <c r="D46" s="197">
        <v>20</v>
      </c>
      <c r="E46" s="198">
        <f t="shared" si="1"/>
        <v>0</v>
      </c>
    </row>
    <row r="47" spans="1:5" s="120" customFormat="1" ht="25.5" hidden="1">
      <c r="A47" s="30">
        <f>A46+1</f>
        <v>8</v>
      </c>
      <c r="B47" s="195" t="s">
        <v>204</v>
      </c>
      <c r="C47" s="196"/>
      <c r="D47" s="197">
        <v>80</v>
      </c>
      <c r="E47" s="198">
        <f t="shared" si="1"/>
        <v>0</v>
      </c>
    </row>
    <row r="48" spans="1:5" s="120" customFormat="1" ht="12.75">
      <c r="A48" s="30">
        <v>7</v>
      </c>
      <c r="B48" s="195" t="s">
        <v>370</v>
      </c>
      <c r="C48" s="196">
        <f>E48/D48</f>
        <v>27</v>
      </c>
      <c r="D48" s="197">
        <v>200</v>
      </c>
      <c r="E48" s="198">
        <v>5400</v>
      </c>
    </row>
    <row r="49" spans="1:5" s="120" customFormat="1" ht="12.75">
      <c r="A49" s="30">
        <f>A48+1</f>
        <v>8</v>
      </c>
      <c r="B49" s="195" t="s">
        <v>314</v>
      </c>
      <c r="C49" s="283">
        <f>E49/D49</f>
        <v>77.33333333333333</v>
      </c>
      <c r="D49" s="197">
        <v>150</v>
      </c>
      <c r="E49" s="198">
        <v>11600</v>
      </c>
    </row>
    <row r="50" spans="1:5" s="120" customFormat="1" ht="25.5">
      <c r="A50" s="30">
        <f>A49+1</f>
        <v>9</v>
      </c>
      <c r="B50" s="189" t="s">
        <v>187</v>
      </c>
      <c r="C50" s="30">
        <v>100</v>
      </c>
      <c r="D50" s="190">
        <f>E50/C50</f>
        <v>200</v>
      </c>
      <c r="E50" s="191">
        <v>20000</v>
      </c>
    </row>
    <row r="51" spans="1:5" ht="14.25">
      <c r="A51" s="161"/>
      <c r="B51" s="163" t="s">
        <v>47</v>
      </c>
      <c r="C51" s="161"/>
      <c r="D51" s="161" t="s">
        <v>48</v>
      </c>
      <c r="E51" s="187">
        <f>SUM(E30:E50)</f>
        <v>83500.004</v>
      </c>
    </row>
  </sheetData>
  <sheetProtection/>
  <mergeCells count="12">
    <mergeCell ref="A14:E14"/>
    <mergeCell ref="A15:E15"/>
    <mergeCell ref="A1:E1"/>
    <mergeCell ref="A2:E2"/>
    <mergeCell ref="A4:E4"/>
    <mergeCell ref="A3:E3"/>
    <mergeCell ref="A12:E12"/>
    <mergeCell ref="A13:E13"/>
    <mergeCell ref="A25:E25"/>
    <mergeCell ref="A26:E26"/>
    <mergeCell ref="A22:E22"/>
    <mergeCell ref="A23:E23"/>
  </mergeCells>
  <printOptions/>
  <pageMargins left="0.5905511811023623" right="0.1968503937007874" top="0.3937007874015748" bottom="0.3937007874015748" header="0.5118110236220472" footer="0.5118110236220472"/>
  <pageSetup fitToHeight="2"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zoomScalePageLayoutView="0" workbookViewId="0" topLeftCell="A3">
      <selection activeCell="B35" sqref="B35:B36"/>
    </sheetView>
  </sheetViews>
  <sheetFormatPr defaultColWidth="9.125" defaultRowHeight="12.75"/>
  <cols>
    <col min="1" max="1" width="7.00390625" style="120" customWidth="1"/>
    <col min="2" max="2" width="42.00390625" style="120" customWidth="1"/>
    <col min="3" max="3" width="17.00390625" style="199" customWidth="1"/>
    <col min="4" max="4" width="13.125" style="120" customWidth="1"/>
    <col min="5" max="5" width="17.00390625" style="120" customWidth="1"/>
    <col min="6" max="6" width="13.375" style="120" bestFit="1" customWidth="1"/>
    <col min="7" max="7" width="9.125" style="120" customWidth="1"/>
    <col min="8" max="8" width="18.00390625" style="120" customWidth="1"/>
    <col min="9" max="9" width="13.125" style="120" customWidth="1"/>
    <col min="10" max="16384" width="9.125" style="120" customWidth="1"/>
  </cols>
  <sheetData>
    <row r="1" spans="1:5" ht="14.25">
      <c r="A1" s="390" t="s">
        <v>334</v>
      </c>
      <c r="B1" s="390"/>
      <c r="C1" s="390"/>
      <c r="D1" s="390"/>
      <c r="E1" s="390"/>
    </row>
    <row r="2" spans="1:5" ht="14.25">
      <c r="A2" s="390" t="s">
        <v>335</v>
      </c>
      <c r="B2" s="390"/>
      <c r="C2" s="390"/>
      <c r="D2" s="390"/>
      <c r="E2" s="390"/>
    </row>
    <row r="3" spans="1:5" ht="15">
      <c r="A3" s="9"/>
      <c r="B3" s="9"/>
      <c r="C3" s="9"/>
      <c r="D3" s="9"/>
      <c r="E3" s="9"/>
    </row>
    <row r="4" spans="1:5" ht="15">
      <c r="A4" s="415" t="s">
        <v>286</v>
      </c>
      <c r="B4" s="415"/>
      <c r="C4" s="415"/>
      <c r="D4" s="415"/>
      <c r="E4" s="415"/>
    </row>
    <row r="5" spans="1:5" ht="27.75" customHeight="1">
      <c r="A5" s="385" t="s">
        <v>287</v>
      </c>
      <c r="B5" s="385"/>
      <c r="C5" s="385"/>
      <c r="D5" s="385"/>
      <c r="E5" s="385"/>
    </row>
    <row r="6" spans="1:6" ht="15">
      <c r="A6" s="4"/>
      <c r="F6" s="201" t="e">
        <f>SUM(#REF!)</f>
        <v>#REF!</v>
      </c>
    </row>
    <row r="7" spans="1:5" ht="45">
      <c r="A7" s="28" t="s">
        <v>38</v>
      </c>
      <c r="B7" s="28" t="s">
        <v>49</v>
      </c>
      <c r="C7" s="28" t="s">
        <v>92</v>
      </c>
      <c r="D7" s="28" t="s">
        <v>100</v>
      </c>
      <c r="E7" s="28" t="s">
        <v>101</v>
      </c>
    </row>
    <row r="8" spans="1:5" ht="12.75">
      <c r="A8" s="121">
        <v>1</v>
      </c>
      <c r="B8" s="121">
        <v>2</v>
      </c>
      <c r="C8" s="121">
        <v>3</v>
      </c>
      <c r="D8" s="121">
        <v>4</v>
      </c>
      <c r="E8" s="121">
        <v>5</v>
      </c>
    </row>
    <row r="9" spans="1:5" ht="12.75" hidden="1">
      <c r="A9" s="30"/>
      <c r="B9" s="195" t="s">
        <v>188</v>
      </c>
      <c r="C9" s="196"/>
      <c r="D9" s="197">
        <v>278.5065</v>
      </c>
      <c r="E9" s="198">
        <f>C9*D9</f>
        <v>0</v>
      </c>
    </row>
    <row r="10" spans="1:5" ht="12.75" hidden="1">
      <c r="A10" s="30"/>
      <c r="B10" s="195" t="s">
        <v>189</v>
      </c>
      <c r="C10" s="196"/>
      <c r="D10" s="197">
        <v>113.92</v>
      </c>
      <c r="E10" s="198">
        <f>C10*D10</f>
        <v>0</v>
      </c>
    </row>
    <row r="11" spans="1:5" ht="12.75" hidden="1">
      <c r="A11" s="30"/>
      <c r="B11" s="195" t="s">
        <v>190</v>
      </c>
      <c r="C11" s="196"/>
      <c r="D11" s="197">
        <v>272.06675</v>
      </c>
      <c r="E11" s="198">
        <f>C11*D11</f>
        <v>0</v>
      </c>
    </row>
    <row r="12" spans="1:5" ht="12.75" hidden="1">
      <c r="A12" s="30"/>
      <c r="B12" s="195" t="s">
        <v>191</v>
      </c>
      <c r="C12" s="196"/>
      <c r="D12" s="197">
        <v>400.7834</v>
      </c>
      <c r="E12" s="198"/>
    </row>
    <row r="13" spans="1:5" ht="12.75" hidden="1">
      <c r="A13" s="30"/>
      <c r="B13" s="195" t="s">
        <v>191</v>
      </c>
      <c r="C13" s="196"/>
      <c r="D13" s="197">
        <v>400.7834</v>
      </c>
      <c r="E13" s="198">
        <f>C13*D13</f>
        <v>0</v>
      </c>
    </row>
    <row r="14" spans="1:5" ht="12.75" hidden="1">
      <c r="A14" s="30"/>
      <c r="B14" s="195" t="s">
        <v>192</v>
      </c>
      <c r="C14" s="196"/>
      <c r="D14" s="197">
        <v>53.48</v>
      </c>
      <c r="E14" s="198">
        <f>C14*D14</f>
        <v>0</v>
      </c>
    </row>
    <row r="15" spans="1:5" ht="12.75" hidden="1">
      <c r="A15" s="30"/>
      <c r="B15" s="195" t="s">
        <v>193</v>
      </c>
      <c r="C15" s="196"/>
      <c r="D15" s="197">
        <v>247.54333333333335</v>
      </c>
      <c r="E15" s="198">
        <f>C15*D15</f>
        <v>0</v>
      </c>
    </row>
    <row r="16" spans="1:5" ht="12.75">
      <c r="A16" s="30">
        <v>1</v>
      </c>
      <c r="B16" s="195" t="s">
        <v>374</v>
      </c>
      <c r="C16" s="196">
        <v>1</v>
      </c>
      <c r="D16" s="197">
        <v>19928</v>
      </c>
      <c r="E16" s="198">
        <v>19928</v>
      </c>
    </row>
    <row r="17" spans="1:5" ht="12.75">
      <c r="A17" s="30">
        <v>2</v>
      </c>
      <c r="B17" s="195" t="s">
        <v>316</v>
      </c>
      <c r="C17" s="196">
        <v>1</v>
      </c>
      <c r="D17" s="197">
        <v>17320.8</v>
      </c>
      <c r="E17" s="198">
        <v>96891.84</v>
      </c>
    </row>
    <row r="18" spans="1:5" ht="15">
      <c r="A18" s="30">
        <v>3</v>
      </c>
      <c r="B18" s="189" t="s">
        <v>272</v>
      </c>
      <c r="C18" s="30">
        <v>150</v>
      </c>
      <c r="D18" s="190">
        <f>E18/C18</f>
        <v>94.5344</v>
      </c>
      <c r="E18" s="191">
        <f>14180.8-0.64</f>
        <v>14180.16</v>
      </c>
    </row>
    <row r="19" spans="1:5" ht="14.25">
      <c r="A19" s="185"/>
      <c r="B19" s="186" t="s">
        <v>47</v>
      </c>
      <c r="C19" s="185"/>
      <c r="D19" s="185" t="s">
        <v>48</v>
      </c>
      <c r="E19" s="200">
        <f>SUM(E9:E18)</f>
        <v>131000</v>
      </c>
    </row>
  </sheetData>
  <sheetProtection/>
  <mergeCells count="4">
    <mergeCell ref="A4:E4"/>
    <mergeCell ref="A5:E5"/>
    <mergeCell ref="A1:E1"/>
    <mergeCell ref="A2:E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D21"/>
  <sheetViews>
    <sheetView view="pageBreakPreview" zoomScaleSheetLayoutView="100" zoomScalePageLayoutView="0" workbookViewId="0" topLeftCell="A10">
      <selection activeCell="BW28" sqref="BW28"/>
    </sheetView>
  </sheetViews>
  <sheetFormatPr defaultColWidth="9.125" defaultRowHeight="12.75"/>
  <cols>
    <col min="1" max="128" width="0.875" style="92" customWidth="1"/>
    <col min="129" max="129" width="1.25" style="143" customWidth="1"/>
    <col min="130" max="16384" width="9.125" style="143" customWidth="1"/>
  </cols>
  <sheetData>
    <row r="1" s="92" customFormat="1" ht="3" customHeight="1"/>
    <row r="2" spans="1:134" s="85" customFormat="1" ht="24.75" customHeight="1">
      <c r="A2" s="312" t="s">
        <v>227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312"/>
      <c r="BG2" s="312"/>
      <c r="BH2" s="312"/>
      <c r="BI2" s="312"/>
      <c r="BJ2" s="312"/>
      <c r="BK2" s="312"/>
      <c r="BL2" s="312"/>
      <c r="BM2" s="312"/>
      <c r="BN2" s="312"/>
      <c r="BO2" s="312"/>
      <c r="BP2" s="312"/>
      <c r="BQ2" s="312"/>
      <c r="BR2" s="312"/>
      <c r="BS2" s="312"/>
      <c r="BT2" s="312"/>
      <c r="BU2" s="312"/>
      <c r="BV2" s="312"/>
      <c r="BW2" s="312"/>
      <c r="BX2" s="312"/>
      <c r="BY2" s="312"/>
      <c r="BZ2" s="312"/>
      <c r="CA2" s="312"/>
      <c r="CB2" s="312"/>
      <c r="CC2" s="312"/>
      <c r="CD2" s="312"/>
      <c r="CE2" s="312"/>
      <c r="CF2" s="312"/>
      <c r="CG2" s="312"/>
      <c r="CH2" s="312"/>
      <c r="CI2" s="312"/>
      <c r="CJ2" s="312"/>
      <c r="CK2" s="312"/>
      <c r="CL2" s="312"/>
      <c r="CM2" s="312"/>
      <c r="CN2" s="312"/>
      <c r="CO2" s="312"/>
      <c r="CP2" s="312"/>
      <c r="CQ2" s="312"/>
      <c r="CR2" s="312"/>
      <c r="CS2" s="312"/>
      <c r="CT2" s="312"/>
      <c r="CU2" s="312"/>
      <c r="CV2" s="312"/>
      <c r="CW2" s="312"/>
      <c r="CX2" s="312"/>
      <c r="CY2" s="312"/>
      <c r="CZ2" s="312"/>
      <c r="DA2" s="312"/>
      <c r="DB2" s="312"/>
      <c r="DC2" s="312"/>
      <c r="DD2" s="312"/>
      <c r="DE2" s="312"/>
      <c r="DF2" s="312"/>
      <c r="DG2" s="312"/>
      <c r="DH2" s="312"/>
      <c r="DI2" s="312"/>
      <c r="DJ2" s="312"/>
      <c r="DK2" s="312"/>
      <c r="DL2" s="312"/>
      <c r="DM2" s="312"/>
      <c r="DN2" s="312"/>
      <c r="DO2" s="312"/>
      <c r="DP2" s="312"/>
      <c r="DQ2" s="312"/>
      <c r="DR2" s="312"/>
      <c r="DS2" s="312"/>
      <c r="DT2" s="312"/>
      <c r="DU2" s="312"/>
      <c r="DV2" s="312"/>
      <c r="DW2" s="312"/>
      <c r="DX2" s="312"/>
      <c r="DY2" s="312"/>
      <c r="DZ2" s="312"/>
      <c r="EA2" s="312"/>
      <c r="EB2" s="312"/>
      <c r="EC2" s="312"/>
      <c r="ED2" s="312"/>
    </row>
    <row r="3" spans="1:128" s="85" customFormat="1" ht="9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</row>
    <row r="4" spans="1:134" s="92" customFormat="1" ht="19.5" customHeight="1">
      <c r="A4" s="311" t="s">
        <v>294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11"/>
      <c r="CG4" s="311"/>
      <c r="CH4" s="311"/>
      <c r="CI4" s="311"/>
      <c r="CJ4" s="311"/>
      <c r="CK4" s="311"/>
      <c r="CL4" s="311"/>
      <c r="CM4" s="311"/>
      <c r="CN4" s="311"/>
      <c r="CO4" s="311"/>
      <c r="CP4" s="311"/>
      <c r="CQ4" s="311"/>
      <c r="CR4" s="311"/>
      <c r="CS4" s="311"/>
      <c r="CT4" s="311"/>
      <c r="CU4" s="311"/>
      <c r="CV4" s="311"/>
      <c r="CW4" s="311"/>
      <c r="CX4" s="311"/>
      <c r="CY4" s="311"/>
      <c r="CZ4" s="311"/>
      <c r="DA4" s="311"/>
      <c r="DB4" s="311"/>
      <c r="DC4" s="311"/>
      <c r="DD4" s="311"/>
      <c r="DE4" s="311"/>
      <c r="DF4" s="311"/>
      <c r="DG4" s="311"/>
      <c r="DH4" s="311"/>
      <c r="DI4" s="311"/>
      <c r="DJ4" s="311"/>
      <c r="DK4" s="311"/>
      <c r="DL4" s="311"/>
      <c r="DM4" s="311"/>
      <c r="DN4" s="311"/>
      <c r="DO4" s="311"/>
      <c r="DP4" s="311"/>
      <c r="DQ4" s="311"/>
      <c r="DR4" s="311"/>
      <c r="DS4" s="311"/>
      <c r="DT4" s="311"/>
      <c r="DU4" s="311"/>
      <c r="DV4" s="311"/>
      <c r="DW4" s="311"/>
      <c r="DX4" s="311"/>
      <c r="DY4" s="311"/>
      <c r="DZ4" s="311"/>
      <c r="EA4" s="311"/>
      <c r="EB4" s="311"/>
      <c r="EC4" s="311"/>
      <c r="ED4" s="311"/>
    </row>
    <row r="5" spans="1:134" s="92" customFormat="1" ht="20.25" customHeight="1">
      <c r="A5" s="311" t="s">
        <v>295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/>
      <c r="BL5" s="311"/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11"/>
      <c r="BY5" s="311"/>
      <c r="BZ5" s="311"/>
      <c r="CA5" s="311"/>
      <c r="CB5" s="311"/>
      <c r="CC5" s="311"/>
      <c r="CD5" s="311"/>
      <c r="CE5" s="311"/>
      <c r="CF5" s="311"/>
      <c r="CG5" s="311"/>
      <c r="CH5" s="311"/>
      <c r="CI5" s="311"/>
      <c r="CJ5" s="311"/>
      <c r="CK5" s="311"/>
      <c r="CL5" s="311"/>
      <c r="CM5" s="311"/>
      <c r="CN5" s="311"/>
      <c r="CO5" s="311"/>
      <c r="CP5" s="311"/>
      <c r="CQ5" s="311"/>
      <c r="CR5" s="311"/>
      <c r="CS5" s="311"/>
      <c r="CT5" s="311"/>
      <c r="CU5" s="311"/>
      <c r="CV5" s="311"/>
      <c r="CW5" s="311"/>
      <c r="CX5" s="311"/>
      <c r="CY5" s="311"/>
      <c r="CZ5" s="311"/>
      <c r="DA5" s="311"/>
      <c r="DB5" s="311"/>
      <c r="DC5" s="311"/>
      <c r="DD5" s="311"/>
      <c r="DE5" s="311"/>
      <c r="DF5" s="311"/>
      <c r="DG5" s="311"/>
      <c r="DH5" s="311"/>
      <c r="DI5" s="311"/>
      <c r="DJ5" s="311"/>
      <c r="DK5" s="311"/>
      <c r="DL5" s="311"/>
      <c r="DM5" s="311"/>
      <c r="DN5" s="311"/>
      <c r="DO5" s="311"/>
      <c r="DP5" s="311"/>
      <c r="DQ5" s="311"/>
      <c r="DR5" s="311"/>
      <c r="DS5" s="311"/>
      <c r="DT5" s="311"/>
      <c r="DU5" s="311"/>
      <c r="DV5" s="311"/>
      <c r="DW5" s="311"/>
      <c r="DX5" s="311"/>
      <c r="DY5" s="311"/>
      <c r="DZ5" s="311"/>
      <c r="EA5" s="311"/>
      <c r="EB5" s="311"/>
      <c r="EC5" s="311"/>
      <c r="ED5" s="311"/>
    </row>
    <row r="6" spans="1:134" s="92" customFormat="1" ht="18.75" customHeight="1">
      <c r="A6" s="311" t="s">
        <v>228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Q6" s="311"/>
      <c r="CR6" s="311"/>
      <c r="CS6" s="311"/>
      <c r="CT6" s="311"/>
      <c r="CU6" s="311"/>
      <c r="CV6" s="311"/>
      <c r="CW6" s="311"/>
      <c r="CX6" s="311"/>
      <c r="CY6" s="311"/>
      <c r="CZ6" s="311"/>
      <c r="DA6" s="311"/>
      <c r="DB6" s="311"/>
      <c r="DC6" s="311"/>
      <c r="DD6" s="311"/>
      <c r="DE6" s="311"/>
      <c r="DF6" s="311"/>
      <c r="DG6" s="311"/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1"/>
      <c r="DT6" s="311"/>
      <c r="DU6" s="311"/>
      <c r="DV6" s="311"/>
      <c r="DW6" s="311"/>
      <c r="DX6" s="311"/>
      <c r="DY6" s="311"/>
      <c r="DZ6" s="311"/>
      <c r="EA6" s="311"/>
      <c r="EB6" s="311"/>
      <c r="EC6" s="311"/>
      <c r="ED6" s="311"/>
    </row>
    <row r="7" spans="1:134" s="92" customFormat="1" ht="37.5" customHeight="1">
      <c r="A7" s="311" t="s">
        <v>296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1"/>
      <c r="DE7" s="311"/>
      <c r="DF7" s="311"/>
      <c r="DG7" s="311"/>
      <c r="DH7" s="311"/>
      <c r="DI7" s="311"/>
      <c r="DJ7" s="311"/>
      <c r="DK7" s="311"/>
      <c r="DL7" s="311"/>
      <c r="DM7" s="311"/>
      <c r="DN7" s="311"/>
      <c r="DO7" s="311"/>
      <c r="DP7" s="311"/>
      <c r="DQ7" s="311"/>
      <c r="DR7" s="311"/>
      <c r="DS7" s="311"/>
      <c r="DT7" s="311"/>
      <c r="DU7" s="311"/>
      <c r="DV7" s="311"/>
      <c r="DW7" s="311"/>
      <c r="DX7" s="311"/>
      <c r="DY7" s="311"/>
      <c r="DZ7" s="311"/>
      <c r="EA7" s="311"/>
      <c r="EB7" s="311"/>
      <c r="EC7" s="311"/>
      <c r="ED7" s="311"/>
    </row>
    <row r="8" spans="1:134" s="92" customFormat="1" ht="34.5" customHeight="1">
      <c r="A8" s="311" t="s">
        <v>297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1"/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1"/>
      <c r="DC8" s="311"/>
      <c r="DD8" s="311"/>
      <c r="DE8" s="311"/>
      <c r="DF8" s="311"/>
      <c r="DG8" s="311"/>
      <c r="DH8" s="311"/>
      <c r="DI8" s="311"/>
      <c r="DJ8" s="311"/>
      <c r="DK8" s="311"/>
      <c r="DL8" s="311"/>
      <c r="DM8" s="311"/>
      <c r="DN8" s="311"/>
      <c r="DO8" s="311"/>
      <c r="DP8" s="311"/>
      <c r="DQ8" s="311"/>
      <c r="DR8" s="311"/>
      <c r="DS8" s="311"/>
      <c r="DT8" s="311"/>
      <c r="DU8" s="311"/>
      <c r="DV8" s="311"/>
      <c r="DW8" s="311"/>
      <c r="DX8" s="311"/>
      <c r="DY8" s="311"/>
      <c r="DZ8" s="311"/>
      <c r="EA8" s="311"/>
      <c r="EB8" s="311"/>
      <c r="EC8" s="311"/>
      <c r="ED8" s="311"/>
    </row>
    <row r="9" spans="1:134" s="92" customFormat="1" ht="20.25" customHeight="1">
      <c r="A9" s="313" t="s">
        <v>229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  <c r="DD9" s="313"/>
      <c r="DE9" s="313"/>
      <c r="DF9" s="313"/>
      <c r="DG9" s="313"/>
      <c r="DH9" s="313"/>
      <c r="DI9" s="313"/>
      <c r="DJ9" s="313"/>
      <c r="DK9" s="313"/>
      <c r="DL9" s="313"/>
      <c r="DM9" s="313"/>
      <c r="DN9" s="313"/>
      <c r="DO9" s="313"/>
      <c r="DP9" s="313"/>
      <c r="DQ9" s="313"/>
      <c r="DR9" s="313"/>
      <c r="DS9" s="313"/>
      <c r="DT9" s="313"/>
      <c r="DU9" s="313"/>
      <c r="DV9" s="313"/>
      <c r="DW9" s="313"/>
      <c r="DX9" s="313"/>
      <c r="DY9" s="313"/>
      <c r="DZ9" s="313"/>
      <c r="EA9" s="313"/>
      <c r="EB9" s="313"/>
      <c r="EC9" s="313"/>
      <c r="ED9" s="313"/>
    </row>
    <row r="10" spans="1:134" s="92" customFormat="1" ht="21" customHeight="1">
      <c r="A10" s="311" t="s">
        <v>298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311"/>
      <c r="BS10" s="311"/>
      <c r="BT10" s="311"/>
      <c r="BU10" s="311"/>
      <c r="BV10" s="311"/>
      <c r="BW10" s="311"/>
      <c r="BX10" s="311"/>
      <c r="BY10" s="311"/>
      <c r="BZ10" s="311"/>
      <c r="CA10" s="311"/>
      <c r="CB10" s="311"/>
      <c r="CC10" s="311"/>
      <c r="CD10" s="311"/>
      <c r="CE10" s="311"/>
      <c r="CF10" s="311"/>
      <c r="CG10" s="311"/>
      <c r="CH10" s="311"/>
      <c r="CI10" s="311"/>
      <c r="CJ10" s="311"/>
      <c r="CK10" s="311"/>
      <c r="CL10" s="311"/>
      <c r="CM10" s="311"/>
      <c r="CN10" s="311"/>
      <c r="CO10" s="311"/>
      <c r="CP10" s="311"/>
      <c r="CQ10" s="311"/>
      <c r="CR10" s="311"/>
      <c r="CS10" s="311"/>
      <c r="CT10" s="311"/>
      <c r="CU10" s="311"/>
      <c r="CV10" s="311"/>
      <c r="CW10" s="311"/>
      <c r="CX10" s="311"/>
      <c r="CY10" s="311"/>
      <c r="CZ10" s="311"/>
      <c r="DA10" s="311"/>
      <c r="DB10" s="311"/>
      <c r="DC10" s="311"/>
      <c r="DD10" s="311"/>
      <c r="DE10" s="311"/>
      <c r="DF10" s="311"/>
      <c r="DG10" s="311"/>
      <c r="DH10" s="311"/>
      <c r="DI10" s="311"/>
      <c r="DJ10" s="311"/>
      <c r="DK10" s="311"/>
      <c r="DL10" s="311"/>
      <c r="DM10" s="311"/>
      <c r="DN10" s="311"/>
      <c r="DO10" s="311"/>
      <c r="DP10" s="311"/>
      <c r="DQ10" s="311"/>
      <c r="DR10" s="311"/>
      <c r="DS10" s="311"/>
      <c r="DT10" s="311"/>
      <c r="DU10" s="311"/>
      <c r="DV10" s="311"/>
      <c r="DW10" s="311"/>
      <c r="DX10" s="311"/>
      <c r="DY10" s="311"/>
      <c r="DZ10" s="311"/>
      <c r="EA10" s="311"/>
      <c r="EB10" s="311"/>
      <c r="EC10" s="311"/>
      <c r="ED10" s="311"/>
    </row>
    <row r="11" spans="1:134" s="92" customFormat="1" ht="15.75">
      <c r="A11" s="311" t="s">
        <v>299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311"/>
      <c r="BQ11" s="311"/>
      <c r="BR11" s="311"/>
      <c r="BS11" s="311"/>
      <c r="BT11" s="311"/>
      <c r="BU11" s="311"/>
      <c r="BV11" s="311"/>
      <c r="BW11" s="311"/>
      <c r="BX11" s="311"/>
      <c r="BY11" s="311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/>
      <c r="CP11" s="311"/>
      <c r="CQ11" s="311"/>
      <c r="CR11" s="311"/>
      <c r="CS11" s="311"/>
      <c r="CT11" s="311"/>
      <c r="CU11" s="311"/>
      <c r="CV11" s="311"/>
      <c r="CW11" s="311"/>
      <c r="CX11" s="311"/>
      <c r="CY11" s="311"/>
      <c r="CZ11" s="311"/>
      <c r="DA11" s="311"/>
      <c r="DB11" s="311"/>
      <c r="DC11" s="311"/>
      <c r="DD11" s="311"/>
      <c r="DE11" s="311"/>
      <c r="DF11" s="311"/>
      <c r="DG11" s="311"/>
      <c r="DH11" s="311"/>
      <c r="DI11" s="311"/>
      <c r="DJ11" s="311"/>
      <c r="DK11" s="311"/>
      <c r="DL11" s="311"/>
      <c r="DM11" s="311"/>
      <c r="DN11" s="311"/>
      <c r="DO11" s="311"/>
      <c r="DP11" s="311"/>
      <c r="DQ11" s="311"/>
      <c r="DR11" s="311"/>
      <c r="DS11" s="311"/>
      <c r="DT11" s="311"/>
      <c r="DU11" s="311"/>
      <c r="DV11" s="311"/>
      <c r="DW11" s="311"/>
      <c r="DX11" s="311"/>
      <c r="DY11" s="311"/>
      <c r="DZ11" s="311"/>
      <c r="EA11" s="311"/>
      <c r="EB11" s="311"/>
      <c r="EC11" s="311"/>
      <c r="ED11" s="311"/>
    </row>
    <row r="12" spans="1:134" s="92" customFormat="1" ht="46.5" customHeight="1">
      <c r="A12" s="310" t="s">
        <v>300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10"/>
      <c r="BS12" s="310"/>
      <c r="BT12" s="310"/>
      <c r="BU12" s="310"/>
      <c r="BV12" s="310"/>
      <c r="BW12" s="310"/>
      <c r="BX12" s="310"/>
      <c r="BY12" s="310"/>
      <c r="BZ12" s="310"/>
      <c r="CA12" s="310"/>
      <c r="CB12" s="310"/>
      <c r="CC12" s="310"/>
      <c r="CD12" s="310"/>
      <c r="CE12" s="310"/>
      <c r="CF12" s="310"/>
      <c r="CG12" s="310"/>
      <c r="CH12" s="310"/>
      <c r="CI12" s="310"/>
      <c r="CJ12" s="310"/>
      <c r="CK12" s="310"/>
      <c r="CL12" s="310"/>
      <c r="CM12" s="310"/>
      <c r="CN12" s="310"/>
      <c r="CO12" s="310"/>
      <c r="CP12" s="310"/>
      <c r="CQ12" s="310"/>
      <c r="CR12" s="310"/>
      <c r="CS12" s="310"/>
      <c r="CT12" s="310"/>
      <c r="CU12" s="310"/>
      <c r="CV12" s="310"/>
      <c r="CW12" s="310"/>
      <c r="CX12" s="310"/>
      <c r="CY12" s="310"/>
      <c r="CZ12" s="310"/>
      <c r="DA12" s="310"/>
      <c r="DB12" s="310"/>
      <c r="DC12" s="310"/>
      <c r="DD12" s="310"/>
      <c r="DE12" s="310"/>
      <c r="DF12" s="310"/>
      <c r="DG12" s="310"/>
      <c r="DH12" s="310"/>
      <c r="DI12" s="310"/>
      <c r="DJ12" s="310"/>
      <c r="DK12" s="310"/>
      <c r="DL12" s="310"/>
      <c r="DM12" s="310"/>
      <c r="DN12" s="310"/>
      <c r="DO12" s="310"/>
      <c r="DP12" s="310"/>
      <c r="DQ12" s="310"/>
      <c r="DR12" s="310"/>
      <c r="DS12" s="310"/>
      <c r="DT12" s="310"/>
      <c r="DU12" s="310"/>
      <c r="DV12" s="310"/>
      <c r="DW12" s="310"/>
      <c r="DX12" s="310"/>
      <c r="DY12" s="310"/>
      <c r="DZ12" s="310"/>
      <c r="EA12" s="310"/>
      <c r="EB12" s="310"/>
      <c r="EC12" s="310"/>
      <c r="ED12" s="310"/>
    </row>
    <row r="13" spans="1:134" s="92" customFormat="1" ht="15.75">
      <c r="A13" s="311" t="s">
        <v>301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  <c r="BK13" s="311"/>
      <c r="BL13" s="311"/>
      <c r="BM13" s="311"/>
      <c r="BN13" s="311"/>
      <c r="BO13" s="311"/>
      <c r="BP13" s="311"/>
      <c r="BQ13" s="311"/>
      <c r="BR13" s="311"/>
      <c r="BS13" s="311"/>
      <c r="BT13" s="311"/>
      <c r="BU13" s="311"/>
      <c r="BV13" s="311"/>
      <c r="BW13" s="311"/>
      <c r="BX13" s="311"/>
      <c r="BY13" s="311"/>
      <c r="BZ13" s="311"/>
      <c r="CA13" s="311"/>
      <c r="CB13" s="311"/>
      <c r="CC13" s="311"/>
      <c r="CD13" s="311"/>
      <c r="CE13" s="311"/>
      <c r="CF13" s="311"/>
      <c r="CG13" s="311"/>
      <c r="CH13" s="311"/>
      <c r="CI13" s="311"/>
      <c r="CJ13" s="311"/>
      <c r="CK13" s="311"/>
      <c r="CL13" s="311"/>
      <c r="CM13" s="311"/>
      <c r="CN13" s="311"/>
      <c r="CO13" s="311"/>
      <c r="CP13" s="311"/>
      <c r="CQ13" s="311"/>
      <c r="CR13" s="311"/>
      <c r="CS13" s="311"/>
      <c r="CT13" s="311"/>
      <c r="CU13" s="311"/>
      <c r="CV13" s="311"/>
      <c r="CW13" s="311"/>
      <c r="CX13" s="311"/>
      <c r="CY13" s="311"/>
      <c r="CZ13" s="311"/>
      <c r="DA13" s="311"/>
      <c r="DB13" s="311"/>
      <c r="DC13" s="311"/>
      <c r="DD13" s="311"/>
      <c r="DE13" s="311"/>
      <c r="DF13" s="311"/>
      <c r="DG13" s="311"/>
      <c r="DH13" s="311"/>
      <c r="DI13" s="311"/>
      <c r="DJ13" s="311"/>
      <c r="DK13" s="311"/>
      <c r="DL13" s="311"/>
      <c r="DM13" s="311"/>
      <c r="DN13" s="311"/>
      <c r="DO13" s="311"/>
      <c r="DP13" s="311"/>
      <c r="DQ13" s="311"/>
      <c r="DR13" s="311"/>
      <c r="DS13" s="311"/>
      <c r="DT13" s="311"/>
      <c r="DU13" s="311"/>
      <c r="DV13" s="311"/>
      <c r="DW13" s="311"/>
      <c r="DX13" s="311"/>
      <c r="DY13" s="311"/>
      <c r="DZ13" s="311"/>
      <c r="EA13" s="311"/>
      <c r="EB13" s="311"/>
      <c r="EC13" s="311"/>
      <c r="ED13" s="311"/>
    </row>
    <row r="14" spans="1:134" s="92" customFormat="1" ht="15.75">
      <c r="A14" s="311" t="s">
        <v>302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  <c r="BF14" s="311"/>
      <c r="BG14" s="311"/>
      <c r="BH14" s="311"/>
      <c r="BI14" s="311"/>
      <c r="BJ14" s="311"/>
      <c r="BK14" s="311"/>
      <c r="BL14" s="311"/>
      <c r="BM14" s="311"/>
      <c r="BN14" s="311"/>
      <c r="BO14" s="311"/>
      <c r="BP14" s="311"/>
      <c r="BQ14" s="311"/>
      <c r="BR14" s="311"/>
      <c r="BS14" s="311"/>
      <c r="BT14" s="311"/>
      <c r="BU14" s="311"/>
      <c r="BV14" s="311"/>
      <c r="BW14" s="311"/>
      <c r="BX14" s="311"/>
      <c r="BY14" s="311"/>
      <c r="BZ14" s="311"/>
      <c r="CA14" s="311"/>
      <c r="CB14" s="311"/>
      <c r="CC14" s="311"/>
      <c r="CD14" s="311"/>
      <c r="CE14" s="311"/>
      <c r="CF14" s="311"/>
      <c r="CG14" s="311"/>
      <c r="CH14" s="311"/>
      <c r="CI14" s="311"/>
      <c r="CJ14" s="311"/>
      <c r="CK14" s="311"/>
      <c r="CL14" s="311"/>
      <c r="CM14" s="311"/>
      <c r="CN14" s="311"/>
      <c r="CO14" s="311"/>
      <c r="CP14" s="311"/>
      <c r="CQ14" s="311"/>
      <c r="CR14" s="311"/>
      <c r="CS14" s="311"/>
      <c r="CT14" s="311"/>
      <c r="CU14" s="311"/>
      <c r="CV14" s="311"/>
      <c r="CW14" s="311"/>
      <c r="CX14" s="311"/>
      <c r="CY14" s="311"/>
      <c r="CZ14" s="311"/>
      <c r="DA14" s="311"/>
      <c r="DB14" s="311"/>
      <c r="DC14" s="311"/>
      <c r="DD14" s="311"/>
      <c r="DE14" s="311"/>
      <c r="DF14" s="311"/>
      <c r="DG14" s="311"/>
      <c r="DH14" s="311"/>
      <c r="DI14" s="311"/>
      <c r="DJ14" s="311"/>
      <c r="DK14" s="311"/>
      <c r="DL14" s="311"/>
      <c r="DM14" s="311"/>
      <c r="DN14" s="311"/>
      <c r="DO14" s="311"/>
      <c r="DP14" s="311"/>
      <c r="DQ14" s="311"/>
      <c r="DR14" s="311"/>
      <c r="DS14" s="311"/>
      <c r="DT14" s="311"/>
      <c r="DU14" s="311"/>
      <c r="DV14" s="311"/>
      <c r="DW14" s="311"/>
      <c r="DX14" s="311"/>
      <c r="DY14" s="311"/>
      <c r="DZ14" s="311"/>
      <c r="EA14" s="311"/>
      <c r="EB14" s="311"/>
      <c r="EC14" s="311"/>
      <c r="ED14" s="311"/>
    </row>
    <row r="15" spans="1:134" s="92" customFormat="1" ht="15" customHeight="1">
      <c r="A15" s="311" t="s">
        <v>303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1"/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  <c r="BR15" s="311"/>
      <c r="BS15" s="311"/>
      <c r="BT15" s="311"/>
      <c r="BU15" s="311"/>
      <c r="BV15" s="311"/>
      <c r="BW15" s="311"/>
      <c r="BX15" s="311"/>
      <c r="BY15" s="311"/>
      <c r="BZ15" s="311"/>
      <c r="CA15" s="311"/>
      <c r="CB15" s="311"/>
      <c r="CC15" s="311"/>
      <c r="CD15" s="311"/>
      <c r="CE15" s="311"/>
      <c r="CF15" s="311"/>
      <c r="CG15" s="311"/>
      <c r="CH15" s="311"/>
      <c r="CI15" s="311"/>
      <c r="CJ15" s="311"/>
      <c r="CK15" s="311"/>
      <c r="CL15" s="311"/>
      <c r="CM15" s="311"/>
      <c r="CN15" s="311"/>
      <c r="CO15" s="311"/>
      <c r="CP15" s="311"/>
      <c r="CQ15" s="311"/>
      <c r="CR15" s="311"/>
      <c r="CS15" s="311"/>
      <c r="CT15" s="311"/>
      <c r="CU15" s="311"/>
      <c r="CV15" s="311"/>
      <c r="CW15" s="311"/>
      <c r="CX15" s="311"/>
      <c r="CY15" s="311"/>
      <c r="CZ15" s="311"/>
      <c r="DA15" s="311"/>
      <c r="DB15" s="311"/>
      <c r="DC15" s="311"/>
      <c r="DD15" s="311"/>
      <c r="DE15" s="311"/>
      <c r="DF15" s="311"/>
      <c r="DG15" s="311"/>
      <c r="DH15" s="311"/>
      <c r="DI15" s="311"/>
      <c r="DJ15" s="311"/>
      <c r="DK15" s="311"/>
      <c r="DL15" s="311"/>
      <c r="DM15" s="311"/>
      <c r="DN15" s="311"/>
      <c r="DO15" s="311"/>
      <c r="DP15" s="311"/>
      <c r="DQ15" s="311"/>
      <c r="DR15" s="311"/>
      <c r="DS15" s="311"/>
      <c r="DT15" s="311"/>
      <c r="DU15" s="311"/>
      <c r="DV15" s="311"/>
      <c r="DW15" s="311"/>
      <c r="DX15" s="311"/>
      <c r="DY15" s="311"/>
      <c r="DZ15" s="311"/>
      <c r="EA15" s="311"/>
      <c r="EB15" s="311"/>
      <c r="EC15" s="311"/>
      <c r="ED15" s="311"/>
    </row>
    <row r="16" spans="1:134" s="92" customFormat="1" ht="16.5" customHeight="1">
      <c r="A16" s="311" t="s">
        <v>304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  <c r="BB16" s="311"/>
      <c r="BC16" s="311"/>
      <c r="BD16" s="311"/>
      <c r="BE16" s="311"/>
      <c r="BF16" s="311"/>
      <c r="BG16" s="311"/>
      <c r="BH16" s="311"/>
      <c r="BI16" s="311"/>
      <c r="BJ16" s="311"/>
      <c r="BK16" s="311"/>
      <c r="BL16" s="311"/>
      <c r="BM16" s="311"/>
      <c r="BN16" s="311"/>
      <c r="BO16" s="311"/>
      <c r="BP16" s="311"/>
      <c r="BQ16" s="311"/>
      <c r="BR16" s="311"/>
      <c r="BS16" s="311"/>
      <c r="BT16" s="311"/>
      <c r="BU16" s="311"/>
      <c r="BV16" s="311"/>
      <c r="BW16" s="311"/>
      <c r="BX16" s="311"/>
      <c r="BY16" s="311"/>
      <c r="BZ16" s="311"/>
      <c r="CA16" s="311"/>
      <c r="CB16" s="311"/>
      <c r="CC16" s="311"/>
      <c r="CD16" s="311"/>
      <c r="CE16" s="311"/>
      <c r="CF16" s="311"/>
      <c r="CG16" s="311"/>
      <c r="CH16" s="311"/>
      <c r="CI16" s="311"/>
      <c r="CJ16" s="311"/>
      <c r="CK16" s="311"/>
      <c r="CL16" s="311"/>
      <c r="CM16" s="311"/>
      <c r="CN16" s="311"/>
      <c r="CO16" s="311"/>
      <c r="CP16" s="311"/>
      <c r="CQ16" s="311"/>
      <c r="CR16" s="311"/>
      <c r="CS16" s="311"/>
      <c r="CT16" s="311"/>
      <c r="CU16" s="311"/>
      <c r="CV16" s="311"/>
      <c r="CW16" s="311"/>
      <c r="CX16" s="311"/>
      <c r="CY16" s="311"/>
      <c r="CZ16" s="311"/>
      <c r="DA16" s="311"/>
      <c r="DB16" s="311"/>
      <c r="DC16" s="311"/>
      <c r="DD16" s="311"/>
      <c r="DE16" s="311"/>
      <c r="DF16" s="311"/>
      <c r="DG16" s="311"/>
      <c r="DH16" s="311"/>
      <c r="DI16" s="311"/>
      <c r="DJ16" s="311"/>
      <c r="DK16" s="311"/>
      <c r="DL16" s="311"/>
      <c r="DM16" s="311"/>
      <c r="DN16" s="311"/>
      <c r="DO16" s="311"/>
      <c r="DP16" s="311"/>
      <c r="DQ16" s="311"/>
      <c r="DR16" s="311"/>
      <c r="DS16" s="311"/>
      <c r="DT16" s="311"/>
      <c r="DU16" s="311"/>
      <c r="DV16" s="311"/>
      <c r="DW16" s="311"/>
      <c r="DX16" s="311"/>
      <c r="DY16" s="311"/>
      <c r="DZ16" s="311"/>
      <c r="EA16" s="311"/>
      <c r="EB16" s="311"/>
      <c r="EC16" s="311"/>
      <c r="ED16" s="311"/>
    </row>
    <row r="17" spans="1:134" s="92" customFormat="1" ht="14.25" customHeight="1">
      <c r="A17" s="311" t="s">
        <v>305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  <c r="BA17" s="311"/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  <c r="BR17" s="311"/>
      <c r="BS17" s="311"/>
      <c r="BT17" s="311"/>
      <c r="BU17" s="311"/>
      <c r="BV17" s="311"/>
      <c r="BW17" s="311"/>
      <c r="BX17" s="311"/>
      <c r="BY17" s="311"/>
      <c r="BZ17" s="311"/>
      <c r="CA17" s="311"/>
      <c r="CB17" s="311"/>
      <c r="CC17" s="311"/>
      <c r="CD17" s="311"/>
      <c r="CE17" s="311"/>
      <c r="CF17" s="311"/>
      <c r="CG17" s="311"/>
      <c r="CH17" s="311"/>
      <c r="CI17" s="311"/>
      <c r="CJ17" s="311"/>
      <c r="CK17" s="311"/>
      <c r="CL17" s="311"/>
      <c r="CM17" s="311"/>
      <c r="CN17" s="311"/>
      <c r="CO17" s="311"/>
      <c r="CP17" s="311"/>
      <c r="CQ17" s="311"/>
      <c r="CR17" s="311"/>
      <c r="CS17" s="311"/>
      <c r="CT17" s="311"/>
      <c r="CU17" s="311"/>
      <c r="CV17" s="311"/>
      <c r="CW17" s="311"/>
      <c r="CX17" s="311"/>
      <c r="CY17" s="311"/>
      <c r="CZ17" s="311"/>
      <c r="DA17" s="311"/>
      <c r="DB17" s="311"/>
      <c r="DC17" s="311"/>
      <c r="DD17" s="311"/>
      <c r="DE17" s="311"/>
      <c r="DF17" s="311"/>
      <c r="DG17" s="311"/>
      <c r="DH17" s="311"/>
      <c r="DI17" s="311"/>
      <c r="DJ17" s="311"/>
      <c r="DK17" s="311"/>
      <c r="DL17" s="311"/>
      <c r="DM17" s="311"/>
      <c r="DN17" s="311"/>
      <c r="DO17" s="311"/>
      <c r="DP17" s="311"/>
      <c r="DQ17" s="311"/>
      <c r="DR17" s="311"/>
      <c r="DS17" s="311"/>
      <c r="DT17" s="311"/>
      <c r="DU17" s="311"/>
      <c r="DV17" s="311"/>
      <c r="DW17" s="311"/>
      <c r="DX17" s="311"/>
      <c r="DY17" s="311"/>
      <c r="DZ17" s="311"/>
      <c r="EA17" s="311"/>
      <c r="EB17" s="311"/>
      <c r="EC17" s="311"/>
      <c r="ED17" s="311"/>
    </row>
    <row r="18" spans="1:134" s="92" customFormat="1" ht="15.75">
      <c r="A18" s="311" t="s">
        <v>306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311"/>
      <c r="BQ18" s="311"/>
      <c r="BR18" s="311"/>
      <c r="BS18" s="311"/>
      <c r="BT18" s="311"/>
      <c r="BU18" s="311"/>
      <c r="BV18" s="311"/>
      <c r="BW18" s="311"/>
      <c r="BX18" s="311"/>
      <c r="BY18" s="311"/>
      <c r="BZ18" s="311"/>
      <c r="CA18" s="311"/>
      <c r="CB18" s="311"/>
      <c r="CC18" s="311"/>
      <c r="CD18" s="311"/>
      <c r="CE18" s="311"/>
      <c r="CF18" s="311"/>
      <c r="CG18" s="311"/>
      <c r="CH18" s="311"/>
      <c r="CI18" s="311"/>
      <c r="CJ18" s="311"/>
      <c r="CK18" s="311"/>
      <c r="CL18" s="311"/>
      <c r="CM18" s="311"/>
      <c r="CN18" s="311"/>
      <c r="CO18" s="311"/>
      <c r="CP18" s="311"/>
      <c r="CQ18" s="311"/>
      <c r="CR18" s="311"/>
      <c r="CS18" s="311"/>
      <c r="CT18" s="311"/>
      <c r="CU18" s="311"/>
      <c r="CV18" s="311"/>
      <c r="CW18" s="311"/>
      <c r="CX18" s="311"/>
      <c r="CY18" s="311"/>
      <c r="CZ18" s="311"/>
      <c r="DA18" s="311"/>
      <c r="DB18" s="311"/>
      <c r="DC18" s="311"/>
      <c r="DD18" s="311"/>
      <c r="DE18" s="311"/>
      <c r="DF18" s="311"/>
      <c r="DG18" s="311"/>
      <c r="DH18" s="311"/>
      <c r="DI18" s="311"/>
      <c r="DJ18" s="311"/>
      <c r="DK18" s="311"/>
      <c r="DL18" s="311"/>
      <c r="DM18" s="311"/>
      <c r="DN18" s="311"/>
      <c r="DO18" s="311"/>
      <c r="DP18" s="311"/>
      <c r="DQ18" s="311"/>
      <c r="DR18" s="311"/>
      <c r="DS18" s="311"/>
      <c r="DT18" s="311"/>
      <c r="DU18" s="311"/>
      <c r="DV18" s="311"/>
      <c r="DW18" s="311"/>
      <c r="DX18" s="311"/>
      <c r="DY18" s="311"/>
      <c r="DZ18" s="311"/>
      <c r="EA18" s="311"/>
      <c r="EB18" s="311"/>
      <c r="EC18" s="311"/>
      <c r="ED18" s="311"/>
    </row>
    <row r="19" spans="1:134" s="92" customFormat="1" ht="15.75">
      <c r="A19" s="311" t="s">
        <v>384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11"/>
      <c r="AW19" s="311"/>
      <c r="AX19" s="311"/>
      <c r="AY19" s="311"/>
      <c r="AZ19" s="311"/>
      <c r="BA19" s="311"/>
      <c r="BB19" s="311"/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11"/>
      <c r="BN19" s="311"/>
      <c r="BO19" s="311"/>
      <c r="BP19" s="311"/>
      <c r="BQ19" s="311"/>
      <c r="BR19" s="311"/>
      <c r="BS19" s="311"/>
      <c r="BT19" s="311"/>
      <c r="BU19" s="311"/>
      <c r="BV19" s="311"/>
      <c r="BW19" s="311"/>
      <c r="BX19" s="311"/>
      <c r="BY19" s="311"/>
      <c r="BZ19" s="311"/>
      <c r="CA19" s="311"/>
      <c r="CB19" s="311"/>
      <c r="CC19" s="311"/>
      <c r="CD19" s="311"/>
      <c r="CE19" s="311"/>
      <c r="CF19" s="311"/>
      <c r="CG19" s="311"/>
      <c r="CH19" s="311"/>
      <c r="CI19" s="311"/>
      <c r="CJ19" s="311"/>
      <c r="CK19" s="311"/>
      <c r="CL19" s="311"/>
      <c r="CM19" s="311"/>
      <c r="CN19" s="311"/>
      <c r="CO19" s="311"/>
      <c r="CP19" s="311"/>
      <c r="CQ19" s="311"/>
      <c r="CR19" s="311"/>
      <c r="CS19" s="311"/>
      <c r="CT19" s="311"/>
      <c r="CU19" s="311"/>
      <c r="CV19" s="311"/>
      <c r="CW19" s="311"/>
      <c r="CX19" s="311"/>
      <c r="CY19" s="311"/>
      <c r="CZ19" s="311"/>
      <c r="DA19" s="311"/>
      <c r="DB19" s="311"/>
      <c r="DC19" s="311"/>
      <c r="DD19" s="311"/>
      <c r="DE19" s="311"/>
      <c r="DF19" s="311"/>
      <c r="DG19" s="311"/>
      <c r="DH19" s="311"/>
      <c r="DI19" s="311"/>
      <c r="DJ19" s="311"/>
      <c r="DK19" s="311"/>
      <c r="DL19" s="311"/>
      <c r="DM19" s="311"/>
      <c r="DN19" s="311"/>
      <c r="DO19" s="311"/>
      <c r="DP19" s="311"/>
      <c r="DQ19" s="311"/>
      <c r="DR19" s="311"/>
      <c r="DS19" s="311"/>
      <c r="DT19" s="311"/>
      <c r="DU19" s="311"/>
      <c r="DV19" s="311"/>
      <c r="DW19" s="311"/>
      <c r="DX19" s="311"/>
      <c r="DY19" s="311"/>
      <c r="DZ19" s="311"/>
      <c r="EA19" s="311"/>
      <c r="EB19" s="311"/>
      <c r="EC19" s="311"/>
      <c r="ED19" s="311"/>
    </row>
    <row r="20" spans="1:134" s="92" customFormat="1" ht="15.75">
      <c r="A20" s="311" t="s">
        <v>385</v>
      </c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311"/>
      <c r="AP20" s="311"/>
      <c r="AQ20" s="311"/>
      <c r="AR20" s="311"/>
      <c r="AS20" s="311"/>
      <c r="AT20" s="311"/>
      <c r="AU20" s="311"/>
      <c r="AV20" s="311"/>
      <c r="AW20" s="311"/>
      <c r="AX20" s="311"/>
      <c r="AY20" s="311"/>
      <c r="AZ20" s="311"/>
      <c r="BA20" s="311"/>
      <c r="BB20" s="311"/>
      <c r="BC20" s="311"/>
      <c r="BD20" s="311"/>
      <c r="BE20" s="311"/>
      <c r="BF20" s="311"/>
      <c r="BG20" s="311"/>
      <c r="BH20" s="311"/>
      <c r="BI20" s="311"/>
      <c r="BJ20" s="311"/>
      <c r="BK20" s="311"/>
      <c r="BL20" s="311"/>
      <c r="BM20" s="311"/>
      <c r="BN20" s="311"/>
      <c r="BO20" s="311"/>
      <c r="BP20" s="311"/>
      <c r="BQ20" s="311"/>
      <c r="BR20" s="311"/>
      <c r="BS20" s="311"/>
      <c r="BT20" s="311"/>
      <c r="BU20" s="311"/>
      <c r="BV20" s="311"/>
      <c r="BW20" s="311"/>
      <c r="BX20" s="311"/>
      <c r="BY20" s="311"/>
      <c r="BZ20" s="311"/>
      <c r="CA20" s="311"/>
      <c r="CB20" s="311"/>
      <c r="CC20" s="311"/>
      <c r="CD20" s="311"/>
      <c r="CE20" s="311"/>
      <c r="CF20" s="311"/>
      <c r="CG20" s="311"/>
      <c r="CH20" s="311"/>
      <c r="CI20" s="311"/>
      <c r="CJ20" s="311"/>
      <c r="CK20" s="311"/>
      <c r="CL20" s="311"/>
      <c r="CM20" s="311"/>
      <c r="CN20" s="311"/>
      <c r="CO20" s="311"/>
      <c r="CP20" s="311"/>
      <c r="CQ20" s="311"/>
      <c r="CR20" s="311"/>
      <c r="CS20" s="311"/>
      <c r="CT20" s="311"/>
      <c r="CU20" s="311"/>
      <c r="CV20" s="311"/>
      <c r="CW20" s="311"/>
      <c r="CX20" s="311"/>
      <c r="CY20" s="311"/>
      <c r="CZ20" s="311"/>
      <c r="DA20" s="311"/>
      <c r="DB20" s="311"/>
      <c r="DC20" s="311"/>
      <c r="DD20" s="311"/>
      <c r="DE20" s="311"/>
      <c r="DF20" s="311"/>
      <c r="DG20" s="311"/>
      <c r="DH20" s="311"/>
      <c r="DI20" s="311"/>
      <c r="DJ20" s="311"/>
      <c r="DK20" s="311"/>
      <c r="DL20" s="311"/>
      <c r="DM20" s="311"/>
      <c r="DN20" s="311"/>
      <c r="DO20" s="311"/>
      <c r="DP20" s="311"/>
      <c r="DQ20" s="311"/>
      <c r="DR20" s="311"/>
      <c r="DS20" s="311"/>
      <c r="DT20" s="311"/>
      <c r="DU20" s="311"/>
      <c r="DV20" s="311"/>
      <c r="DW20" s="311"/>
      <c r="DX20" s="311"/>
      <c r="DY20" s="311"/>
      <c r="DZ20" s="311"/>
      <c r="EA20" s="311"/>
      <c r="EB20" s="311"/>
      <c r="EC20" s="311"/>
      <c r="ED20" s="311"/>
    </row>
    <row r="21" spans="1:134" ht="15.75">
      <c r="A21" s="311" t="s">
        <v>360</v>
      </c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11"/>
      <c r="AW21" s="311"/>
      <c r="AX21" s="311"/>
      <c r="AY21" s="311"/>
      <c r="AZ21" s="311"/>
      <c r="BA21" s="311"/>
      <c r="BB21" s="311"/>
      <c r="BC21" s="311"/>
      <c r="BD21" s="311"/>
      <c r="BE21" s="311"/>
      <c r="BF21" s="311"/>
      <c r="BG21" s="311"/>
      <c r="BH21" s="311"/>
      <c r="BI21" s="311"/>
      <c r="BJ21" s="311"/>
      <c r="BK21" s="311"/>
      <c r="BL21" s="311"/>
      <c r="BM21" s="311"/>
      <c r="BN21" s="311"/>
      <c r="BO21" s="311"/>
      <c r="BP21" s="311"/>
      <c r="BQ21" s="311"/>
      <c r="BR21" s="311"/>
      <c r="BS21" s="311"/>
      <c r="BT21" s="311"/>
      <c r="BU21" s="311"/>
      <c r="BV21" s="311"/>
      <c r="BW21" s="311"/>
      <c r="BX21" s="311"/>
      <c r="BY21" s="311"/>
      <c r="BZ21" s="311"/>
      <c r="CA21" s="311"/>
      <c r="CB21" s="311"/>
      <c r="CC21" s="311"/>
      <c r="CD21" s="311"/>
      <c r="CE21" s="311"/>
      <c r="CF21" s="311"/>
      <c r="CG21" s="311"/>
      <c r="CH21" s="311"/>
      <c r="CI21" s="311"/>
      <c r="CJ21" s="311"/>
      <c r="CK21" s="311"/>
      <c r="CL21" s="311"/>
      <c r="CM21" s="311"/>
      <c r="CN21" s="311"/>
      <c r="CO21" s="311"/>
      <c r="CP21" s="311"/>
      <c r="CQ21" s="311"/>
      <c r="CR21" s="311"/>
      <c r="CS21" s="311"/>
      <c r="CT21" s="311"/>
      <c r="CU21" s="311"/>
      <c r="CV21" s="311"/>
      <c r="CW21" s="311"/>
      <c r="CX21" s="311"/>
      <c r="CY21" s="311"/>
      <c r="CZ21" s="311"/>
      <c r="DA21" s="311"/>
      <c r="DB21" s="311"/>
      <c r="DC21" s="311"/>
      <c r="DD21" s="311"/>
      <c r="DE21" s="311"/>
      <c r="DF21" s="311"/>
      <c r="DG21" s="311"/>
      <c r="DH21" s="311"/>
      <c r="DI21" s="311"/>
      <c r="DJ21" s="311"/>
      <c r="DK21" s="311"/>
      <c r="DL21" s="311"/>
      <c r="DM21" s="311"/>
      <c r="DN21" s="311"/>
      <c r="DO21" s="311"/>
      <c r="DP21" s="311"/>
      <c r="DQ21" s="311"/>
      <c r="DR21" s="311"/>
      <c r="DS21" s="311"/>
      <c r="DT21" s="311"/>
      <c r="DU21" s="311"/>
      <c r="DV21" s="311"/>
      <c r="DW21" s="311"/>
      <c r="DX21" s="311"/>
      <c r="DY21" s="311"/>
      <c r="DZ21" s="311"/>
      <c r="EA21" s="311"/>
      <c r="EB21" s="311"/>
      <c r="EC21" s="311"/>
      <c r="ED21" s="311"/>
    </row>
  </sheetData>
  <sheetProtection/>
  <mergeCells count="19">
    <mergeCell ref="A21:ED21"/>
    <mergeCell ref="A2:ED2"/>
    <mergeCell ref="A4:ED4"/>
    <mergeCell ref="A5:ED5"/>
    <mergeCell ref="A6:ED6"/>
    <mergeCell ref="A7:ED7"/>
    <mergeCell ref="A8:ED8"/>
    <mergeCell ref="A9:ED9"/>
    <mergeCell ref="A10:ED10"/>
    <mergeCell ref="A11:ED11"/>
    <mergeCell ref="A12:ED12"/>
    <mergeCell ref="A13:ED13"/>
    <mergeCell ref="A14:ED14"/>
    <mergeCell ref="A20:ED20"/>
    <mergeCell ref="A19:ED19"/>
    <mergeCell ref="A15:ED15"/>
    <mergeCell ref="A16:ED16"/>
    <mergeCell ref="A17:ED17"/>
    <mergeCell ref="A18:ED18"/>
  </mergeCells>
  <printOptions/>
  <pageMargins left="0.2362204724409449" right="0.2362204724409449" top="0.7480314960629921" bottom="0.5905511811023623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zoomScalePageLayoutView="0" workbookViewId="0" topLeftCell="A10">
      <selection activeCell="E26" sqref="E26:E27"/>
    </sheetView>
  </sheetViews>
  <sheetFormatPr defaultColWidth="9.125" defaultRowHeight="12.75"/>
  <cols>
    <col min="1" max="1" width="7.875" style="92" customWidth="1"/>
    <col min="2" max="2" width="65.125" style="92" customWidth="1"/>
    <col min="3" max="3" width="13.25390625" style="92" customWidth="1"/>
    <col min="4" max="4" width="25.125" style="92" customWidth="1"/>
    <col min="5" max="5" width="23.75390625" style="144" customWidth="1"/>
    <col min="6" max="6" width="15.375" style="92" bestFit="1" customWidth="1"/>
    <col min="7" max="9" width="9.125" style="92" customWidth="1"/>
    <col min="10" max="10" width="13.125" style="92" bestFit="1" customWidth="1"/>
    <col min="11" max="16384" width="9.125" style="92" customWidth="1"/>
  </cols>
  <sheetData>
    <row r="1" spans="1:5" s="85" customFormat="1" ht="45.75" customHeight="1">
      <c r="A1" s="306" t="s">
        <v>361</v>
      </c>
      <c r="B1" s="306"/>
      <c r="C1" s="306"/>
      <c r="D1" s="306"/>
      <c r="E1" s="306"/>
    </row>
    <row r="2" spans="1:5" s="85" customFormat="1" ht="15.75">
      <c r="A2" s="86"/>
      <c r="E2" s="124"/>
    </row>
    <row r="3" spans="1:5" s="88" customFormat="1" ht="15.75">
      <c r="A3" s="87" t="s">
        <v>38</v>
      </c>
      <c r="B3" s="307" t="s">
        <v>3</v>
      </c>
      <c r="C3" s="307"/>
      <c r="D3" s="307"/>
      <c r="E3" s="146" t="s">
        <v>230</v>
      </c>
    </row>
    <row r="4" spans="1:5" s="54" customFormat="1" ht="12">
      <c r="A4" s="24">
        <v>1</v>
      </c>
      <c r="B4" s="308">
        <v>2</v>
      </c>
      <c r="C4" s="309"/>
      <c r="D4" s="295"/>
      <c r="E4" s="24">
        <v>3</v>
      </c>
    </row>
    <row r="5" spans="1:6" s="88" customFormat="1" ht="15.75">
      <c r="A5" s="87"/>
      <c r="B5" s="296" t="s">
        <v>134</v>
      </c>
      <c r="C5" s="297"/>
      <c r="D5" s="298"/>
      <c r="E5" s="147">
        <v>145496177.34</v>
      </c>
      <c r="F5" s="145">
        <f>E5-80098456.97</f>
        <v>65397720.370000005</v>
      </c>
    </row>
    <row r="6" spans="1:5" s="90" customFormat="1" ht="15.75">
      <c r="A6" s="314"/>
      <c r="B6" s="299" t="s">
        <v>25</v>
      </c>
      <c r="C6" s="300"/>
      <c r="D6" s="301"/>
      <c r="E6" s="148"/>
    </row>
    <row r="7" spans="1:6" s="90" customFormat="1" ht="15.75">
      <c r="A7" s="314"/>
      <c r="B7" s="299" t="s">
        <v>135</v>
      </c>
      <c r="C7" s="300"/>
      <c r="D7" s="301"/>
      <c r="E7" s="148">
        <v>68092662.85</v>
      </c>
      <c r="F7" s="122">
        <f>E7+E10</f>
        <v>70030281.80999999</v>
      </c>
    </row>
    <row r="8" spans="1:5" s="90" customFormat="1" ht="15.75">
      <c r="A8" s="314"/>
      <c r="B8" s="299" t="s">
        <v>8</v>
      </c>
      <c r="C8" s="300"/>
      <c r="D8" s="301"/>
      <c r="E8" s="302">
        <v>51072311.8</v>
      </c>
    </row>
    <row r="9" spans="1:5" s="90" customFormat="1" ht="15.75">
      <c r="A9" s="314"/>
      <c r="B9" s="299" t="s">
        <v>136</v>
      </c>
      <c r="C9" s="300"/>
      <c r="D9" s="301"/>
      <c r="E9" s="302"/>
    </row>
    <row r="10" spans="1:10" s="88" customFormat="1" ht="15.75">
      <c r="A10" s="87"/>
      <c r="B10" s="299" t="s">
        <v>137</v>
      </c>
      <c r="C10" s="300"/>
      <c r="D10" s="301"/>
      <c r="E10" s="148">
        <v>1937618.96</v>
      </c>
      <c r="J10" s="88">
        <v>80098456.97</v>
      </c>
    </row>
    <row r="11" spans="1:5" s="90" customFormat="1" ht="15.75">
      <c r="A11" s="314"/>
      <c r="B11" s="299" t="s">
        <v>8</v>
      </c>
      <c r="C11" s="300"/>
      <c r="D11" s="301"/>
      <c r="E11" s="302">
        <v>188243.01</v>
      </c>
    </row>
    <row r="12" spans="1:5" s="90" customFormat="1" ht="15.75">
      <c r="A12" s="314"/>
      <c r="B12" s="299" t="s">
        <v>136</v>
      </c>
      <c r="C12" s="300"/>
      <c r="D12" s="301"/>
      <c r="E12" s="302"/>
    </row>
    <row r="13" spans="1:5" s="88" customFormat="1" ht="15.75">
      <c r="A13" s="87"/>
      <c r="B13" s="290" t="s">
        <v>138</v>
      </c>
      <c r="C13" s="290"/>
      <c r="D13" s="290"/>
      <c r="E13" s="150">
        <v>48924.24</v>
      </c>
    </row>
    <row r="14" spans="1:5" s="90" customFormat="1" ht="15.75">
      <c r="A14" s="314"/>
      <c r="B14" s="303" t="s">
        <v>25</v>
      </c>
      <c r="C14" s="304"/>
      <c r="D14" s="305"/>
      <c r="E14" s="302">
        <v>21581.01</v>
      </c>
    </row>
    <row r="15" spans="1:5" s="90" customFormat="1" ht="15.75">
      <c r="A15" s="314"/>
      <c r="B15" s="303" t="s">
        <v>139</v>
      </c>
      <c r="C15" s="304"/>
      <c r="D15" s="305"/>
      <c r="E15" s="302"/>
    </row>
    <row r="16" spans="1:5" s="90" customFormat="1" ht="15.75">
      <c r="A16" s="314"/>
      <c r="B16" s="303" t="s">
        <v>8</v>
      </c>
      <c r="C16" s="304"/>
      <c r="D16" s="305"/>
      <c r="E16" s="302">
        <f>E14</f>
        <v>21581.01</v>
      </c>
    </row>
    <row r="17" spans="1:5" s="90" customFormat="1" ht="15.75">
      <c r="A17" s="314"/>
      <c r="B17" s="303" t="s">
        <v>140</v>
      </c>
      <c r="C17" s="304"/>
      <c r="D17" s="305"/>
      <c r="E17" s="302"/>
    </row>
    <row r="18" spans="1:5" s="90" customFormat="1" ht="31.5" customHeight="1">
      <c r="A18" s="89"/>
      <c r="B18" s="303" t="s">
        <v>141</v>
      </c>
      <c r="C18" s="304"/>
      <c r="D18" s="305"/>
      <c r="E18" s="148">
        <v>0</v>
      </c>
    </row>
    <row r="19" spans="1:5" s="90" customFormat="1" ht="15.75">
      <c r="A19" s="89"/>
      <c r="B19" s="303" t="s">
        <v>142</v>
      </c>
      <c r="C19" s="304"/>
      <c r="D19" s="305"/>
      <c r="E19" s="148">
        <v>0</v>
      </c>
    </row>
    <row r="20" spans="1:5" s="90" customFormat="1" ht="15.75">
      <c r="A20" s="89"/>
      <c r="B20" s="303" t="s">
        <v>143</v>
      </c>
      <c r="C20" s="304"/>
      <c r="D20" s="305"/>
      <c r="E20" s="148">
        <v>23284.98</v>
      </c>
    </row>
    <row r="21" spans="1:5" s="90" customFormat="1" ht="15.75">
      <c r="A21" s="89"/>
      <c r="B21" s="303" t="s">
        <v>144</v>
      </c>
      <c r="C21" s="304"/>
      <c r="D21" s="305"/>
      <c r="E21" s="148">
        <v>4058.25</v>
      </c>
    </row>
    <row r="22" spans="1:5" s="88" customFormat="1" ht="15.75">
      <c r="A22" s="87"/>
      <c r="B22" s="292" t="s">
        <v>145</v>
      </c>
      <c r="C22" s="293"/>
      <c r="D22" s="294"/>
      <c r="E22" s="149">
        <f>E23+E25+E26</f>
        <v>218198.24</v>
      </c>
    </row>
    <row r="23" spans="1:5" s="90" customFormat="1" ht="15.75">
      <c r="A23" s="314"/>
      <c r="B23" s="291" t="s">
        <v>25</v>
      </c>
      <c r="C23" s="291"/>
      <c r="D23" s="291"/>
      <c r="E23" s="302">
        <v>0</v>
      </c>
    </row>
    <row r="24" spans="1:5" s="90" customFormat="1" ht="15.75">
      <c r="A24" s="314"/>
      <c r="B24" s="291" t="s">
        <v>146</v>
      </c>
      <c r="C24" s="291"/>
      <c r="D24" s="291"/>
      <c r="E24" s="302"/>
    </row>
    <row r="25" spans="1:5" s="90" customFormat="1" ht="15.75">
      <c r="A25" s="89"/>
      <c r="B25" s="291" t="s">
        <v>147</v>
      </c>
      <c r="C25" s="291"/>
      <c r="D25" s="291"/>
      <c r="E25" s="148">
        <v>218198.24</v>
      </c>
    </row>
    <row r="26" spans="1:5" s="90" customFormat="1" ht="15.75">
      <c r="A26" s="314"/>
      <c r="B26" s="291" t="s">
        <v>8</v>
      </c>
      <c r="C26" s="291"/>
      <c r="D26" s="291"/>
      <c r="E26" s="302">
        <v>0</v>
      </c>
    </row>
    <row r="27" spans="1:5" s="90" customFormat="1" ht="15.75">
      <c r="A27" s="314"/>
      <c r="B27" s="291" t="s">
        <v>148</v>
      </c>
      <c r="C27" s="291"/>
      <c r="D27" s="291"/>
      <c r="E27" s="302"/>
    </row>
    <row r="28" ht="15.75">
      <c r="A28" s="91"/>
    </row>
    <row r="29" ht="15.75">
      <c r="A29" s="91"/>
    </row>
  </sheetData>
  <sheetProtection/>
  <mergeCells count="39">
    <mergeCell ref="B21:D21"/>
    <mergeCell ref="E8:E9"/>
    <mergeCell ref="B27:D27"/>
    <mergeCell ref="B23:D23"/>
    <mergeCell ref="B24:D24"/>
    <mergeCell ref="B25:D25"/>
    <mergeCell ref="B26:D26"/>
    <mergeCell ref="E11:E12"/>
    <mergeCell ref="B22:D22"/>
    <mergeCell ref="B19:D19"/>
    <mergeCell ref="B20:D20"/>
    <mergeCell ref="B15:D15"/>
    <mergeCell ref="B16:D16"/>
    <mergeCell ref="B8:D8"/>
    <mergeCell ref="B9:D9"/>
    <mergeCell ref="B10:D10"/>
    <mergeCell ref="B11:D11"/>
    <mergeCell ref="B12:D12"/>
    <mergeCell ref="A8:A9"/>
    <mergeCell ref="A11:A12"/>
    <mergeCell ref="B13:D13"/>
    <mergeCell ref="B14:D14"/>
    <mergeCell ref="A6:A7"/>
    <mergeCell ref="A1:E1"/>
    <mergeCell ref="B3:D3"/>
    <mergeCell ref="B4:D4"/>
    <mergeCell ref="B5:D5"/>
    <mergeCell ref="B6:D6"/>
    <mergeCell ref="B7:D7"/>
    <mergeCell ref="A26:A27"/>
    <mergeCell ref="E26:E27"/>
    <mergeCell ref="A14:A15"/>
    <mergeCell ref="E14:E15"/>
    <mergeCell ref="A23:A24"/>
    <mergeCell ref="E23:E24"/>
    <mergeCell ref="A16:A17"/>
    <mergeCell ref="E16:E17"/>
    <mergeCell ref="B17:D17"/>
    <mergeCell ref="B18:D1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M57"/>
  <sheetViews>
    <sheetView view="pageBreakPreview" zoomScale="60" zoomScaleNormal="85" workbookViewId="0" topLeftCell="B13">
      <selection activeCell="D28" sqref="D28:F28"/>
    </sheetView>
  </sheetViews>
  <sheetFormatPr defaultColWidth="9.125" defaultRowHeight="12.75"/>
  <cols>
    <col min="1" max="1" width="9.125" style="39" hidden="1" customWidth="1"/>
    <col min="2" max="2" width="28.00390625" style="39" customWidth="1"/>
    <col min="3" max="3" width="9.125" style="39" customWidth="1"/>
    <col min="4" max="4" width="13.625" style="166" customWidth="1"/>
    <col min="5" max="6" width="14.75390625" style="82" customWidth="1"/>
    <col min="7" max="7" width="14.75390625" style="3" customWidth="1"/>
    <col min="8" max="8" width="15.75390625" style="3" customWidth="1"/>
    <col min="9" max="9" width="12.00390625" style="3" customWidth="1"/>
    <col min="10" max="10" width="11.875" style="3" customWidth="1"/>
    <col min="11" max="11" width="14.375" style="82" customWidth="1"/>
    <col min="12" max="12" width="13.875" style="3" customWidth="1"/>
    <col min="13" max="13" width="17.625" style="39" customWidth="1"/>
    <col min="14" max="16384" width="9.125" style="39" customWidth="1"/>
  </cols>
  <sheetData>
    <row r="1" spans="1:12" ht="21.75" customHeight="1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2" ht="12.75" customHeight="1">
      <c r="A2" s="359" t="s">
        <v>1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spans="1:12" ht="12.75" customHeight="1">
      <c r="A3" s="359" t="s">
        <v>2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</row>
    <row r="4" spans="1:12" ht="18" customHeight="1">
      <c r="A4" s="359" t="s">
        <v>239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</row>
    <row r="5" spans="1:12" ht="15">
      <c r="A5" s="362"/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</row>
    <row r="6" ht="15">
      <c r="B6" s="42"/>
    </row>
    <row r="7" spans="2:12" s="51" customFormat="1" ht="28.5" customHeight="1">
      <c r="B7" s="353" t="s">
        <v>3</v>
      </c>
      <c r="C7" s="353" t="s">
        <v>4</v>
      </c>
      <c r="D7" s="353" t="s">
        <v>5</v>
      </c>
      <c r="E7" s="360" t="s">
        <v>6</v>
      </c>
      <c r="F7" s="360"/>
      <c r="G7" s="360"/>
      <c r="H7" s="360"/>
      <c r="I7" s="360"/>
      <c r="J7" s="360"/>
      <c r="K7" s="360"/>
      <c r="L7" s="360"/>
    </row>
    <row r="8" spans="2:12" s="51" customFormat="1" ht="15" hidden="1">
      <c r="B8" s="354"/>
      <c r="C8" s="354"/>
      <c r="D8" s="354"/>
      <c r="E8" s="368" t="s">
        <v>7</v>
      </c>
      <c r="F8" s="360" t="s">
        <v>8</v>
      </c>
      <c r="G8" s="360"/>
      <c r="H8" s="360"/>
      <c r="I8" s="360"/>
      <c r="J8" s="360"/>
      <c r="K8" s="360"/>
      <c r="L8" s="360"/>
    </row>
    <row r="9" spans="2:12" s="51" customFormat="1" ht="159" customHeight="1">
      <c r="B9" s="354"/>
      <c r="C9" s="354"/>
      <c r="D9" s="354"/>
      <c r="E9" s="369"/>
      <c r="F9" s="371" t="s">
        <v>132</v>
      </c>
      <c r="G9" s="356" t="s">
        <v>9</v>
      </c>
      <c r="H9" s="376" t="s">
        <v>10</v>
      </c>
      <c r="I9" s="356" t="s">
        <v>11</v>
      </c>
      <c r="J9" s="356" t="s">
        <v>12</v>
      </c>
      <c r="K9" s="361" t="s">
        <v>13</v>
      </c>
      <c r="L9" s="361"/>
    </row>
    <row r="10" spans="2:12" s="51" customFormat="1" ht="21" customHeight="1" hidden="1">
      <c r="B10" s="355"/>
      <c r="C10" s="355"/>
      <c r="D10" s="355"/>
      <c r="E10" s="370"/>
      <c r="F10" s="372"/>
      <c r="G10" s="357"/>
      <c r="H10" s="377"/>
      <c r="I10" s="357"/>
      <c r="J10" s="357"/>
      <c r="K10" s="28" t="s">
        <v>7</v>
      </c>
      <c r="L10" s="28" t="s">
        <v>14</v>
      </c>
    </row>
    <row r="11" spans="2:12" s="61" customFormat="1" ht="15">
      <c r="B11" s="84">
        <v>1</v>
      </c>
      <c r="C11" s="84">
        <v>2</v>
      </c>
      <c r="D11" s="84">
        <v>3</v>
      </c>
      <c r="E11" s="251">
        <v>4</v>
      </c>
      <c r="F11" s="251">
        <v>5</v>
      </c>
      <c r="G11" s="252" t="s">
        <v>231</v>
      </c>
      <c r="H11" s="251">
        <v>6</v>
      </c>
      <c r="I11" s="251">
        <v>7</v>
      </c>
      <c r="J11" s="251">
        <v>8</v>
      </c>
      <c r="K11" s="251">
        <v>9</v>
      </c>
      <c r="L11" s="252" t="s">
        <v>133</v>
      </c>
    </row>
    <row r="12" spans="2:13" s="60" customFormat="1" ht="28.5">
      <c r="B12" s="65" t="s">
        <v>15</v>
      </c>
      <c r="C12" s="66">
        <v>100</v>
      </c>
      <c r="D12" s="66" t="s">
        <v>16</v>
      </c>
      <c r="E12" s="253">
        <f>F12+K12+H12</f>
        <v>42624100</v>
      </c>
      <c r="F12" s="253">
        <f>SUM(F15)</f>
        <v>32146200</v>
      </c>
      <c r="G12" s="253">
        <f>SUM(G15)</f>
        <v>0</v>
      </c>
      <c r="H12" s="253">
        <f>H18</f>
        <v>9777900</v>
      </c>
      <c r="I12" s="253">
        <f>I18</f>
        <v>0</v>
      </c>
      <c r="J12" s="253">
        <f>SUM(J15)</f>
        <v>0</v>
      </c>
      <c r="K12" s="253">
        <f>K15+K16+K17+K19+K20+K13</f>
        <v>700000</v>
      </c>
      <c r="L12" s="253"/>
      <c r="M12" s="69">
        <f>9328122+2390400+27712600+13105800</f>
        <v>52536922</v>
      </c>
    </row>
    <row r="13" spans="2:13" ht="15">
      <c r="B13" s="40" t="s">
        <v>8</v>
      </c>
      <c r="C13" s="364">
        <v>110</v>
      </c>
      <c r="D13" s="280"/>
      <c r="E13" s="365"/>
      <c r="F13" s="366"/>
      <c r="G13" s="363"/>
      <c r="H13" s="375" t="s">
        <v>16</v>
      </c>
      <c r="I13" s="375" t="s">
        <v>16</v>
      </c>
      <c r="J13" s="375" t="s">
        <v>16</v>
      </c>
      <c r="K13" s="365">
        <v>90000</v>
      </c>
      <c r="L13" s="373"/>
      <c r="M13" s="69">
        <f>E12-M12</f>
        <v>-9912822</v>
      </c>
    </row>
    <row r="14" spans="2:13" ht="15">
      <c r="B14" s="57" t="s">
        <v>17</v>
      </c>
      <c r="C14" s="364"/>
      <c r="D14" s="62">
        <v>121</v>
      </c>
      <c r="E14" s="365"/>
      <c r="F14" s="367"/>
      <c r="G14" s="363"/>
      <c r="H14" s="375"/>
      <c r="I14" s="375"/>
      <c r="J14" s="375"/>
      <c r="K14" s="365"/>
      <c r="L14" s="374"/>
      <c r="M14" s="41"/>
    </row>
    <row r="15" spans="2:13" ht="30">
      <c r="B15" s="57" t="s">
        <v>18</v>
      </c>
      <c r="C15" s="62">
        <v>120</v>
      </c>
      <c r="D15" s="62">
        <v>131</v>
      </c>
      <c r="E15" s="255">
        <f>F15+K15</f>
        <v>32646200</v>
      </c>
      <c r="F15" s="255">
        <v>32146200</v>
      </c>
      <c r="G15" s="256"/>
      <c r="H15" s="255" t="s">
        <v>16</v>
      </c>
      <c r="I15" s="255" t="s">
        <v>16</v>
      </c>
      <c r="J15" s="255"/>
      <c r="K15" s="255">
        <v>500000</v>
      </c>
      <c r="L15" s="255"/>
      <c r="M15" s="41"/>
    </row>
    <row r="16" spans="2:13" ht="75">
      <c r="B16" s="57" t="s">
        <v>363</v>
      </c>
      <c r="C16" s="62">
        <v>130</v>
      </c>
      <c r="D16" s="62">
        <v>135</v>
      </c>
      <c r="E16" s="255"/>
      <c r="F16" s="255"/>
      <c r="G16" s="256"/>
      <c r="H16" s="255" t="s">
        <v>16</v>
      </c>
      <c r="I16" s="255" t="s">
        <v>16</v>
      </c>
      <c r="J16" s="255" t="s">
        <v>16</v>
      </c>
      <c r="K16" s="255">
        <v>110000</v>
      </c>
      <c r="L16" s="255"/>
      <c r="M16" s="41"/>
    </row>
    <row r="17" spans="2:13" ht="76.5" customHeight="1">
      <c r="B17" s="57" t="s">
        <v>19</v>
      </c>
      <c r="C17" s="62">
        <v>140</v>
      </c>
      <c r="D17" s="62">
        <v>180</v>
      </c>
      <c r="E17" s="255"/>
      <c r="F17" s="255"/>
      <c r="G17" s="256"/>
      <c r="H17" s="255" t="s">
        <v>16</v>
      </c>
      <c r="I17" s="255" t="s">
        <v>16</v>
      </c>
      <c r="J17" s="255" t="s">
        <v>16</v>
      </c>
      <c r="K17" s="255"/>
      <c r="L17" s="255"/>
      <c r="M17" s="41"/>
    </row>
    <row r="18" spans="2:13" ht="35.25" customHeight="1">
      <c r="B18" s="57" t="s">
        <v>20</v>
      </c>
      <c r="C18" s="62">
        <v>150</v>
      </c>
      <c r="D18" s="62">
        <v>241</v>
      </c>
      <c r="E18" s="255">
        <f>F18+G18+H18+I18</f>
        <v>9777900</v>
      </c>
      <c r="F18" s="255"/>
      <c r="G18" s="256"/>
      <c r="H18" s="255">
        <v>9777900</v>
      </c>
      <c r="I18" s="255"/>
      <c r="J18" s="255" t="s">
        <v>16</v>
      </c>
      <c r="K18" s="255" t="s">
        <v>16</v>
      </c>
      <c r="L18" s="255"/>
      <c r="M18" s="41"/>
    </row>
    <row r="19" spans="2:13" ht="21" customHeight="1">
      <c r="B19" s="57" t="s">
        <v>21</v>
      </c>
      <c r="C19" s="62">
        <v>160</v>
      </c>
      <c r="D19" s="62"/>
      <c r="E19" s="255"/>
      <c r="F19" s="255"/>
      <c r="G19" s="256"/>
      <c r="H19" s="255" t="s">
        <v>16</v>
      </c>
      <c r="I19" s="255" t="s">
        <v>16</v>
      </c>
      <c r="J19" s="255" t="s">
        <v>16</v>
      </c>
      <c r="K19" s="255"/>
      <c r="L19" s="255"/>
      <c r="M19" s="41"/>
    </row>
    <row r="20" spans="2:13" ht="19.5" customHeight="1">
      <c r="B20" s="57" t="s">
        <v>22</v>
      </c>
      <c r="C20" s="62">
        <v>180</v>
      </c>
      <c r="D20" s="62" t="s">
        <v>16</v>
      </c>
      <c r="E20" s="255"/>
      <c r="F20" s="255"/>
      <c r="G20" s="256"/>
      <c r="H20" s="255" t="s">
        <v>16</v>
      </c>
      <c r="I20" s="255" t="s">
        <v>16</v>
      </c>
      <c r="J20" s="255" t="s">
        <v>16</v>
      </c>
      <c r="K20" s="255"/>
      <c r="L20" s="255"/>
      <c r="M20" s="41"/>
    </row>
    <row r="21" spans="2:13" ht="15">
      <c r="B21" s="57"/>
      <c r="C21" s="63"/>
      <c r="D21" s="62"/>
      <c r="E21" s="255"/>
      <c r="F21" s="255"/>
      <c r="G21" s="256"/>
      <c r="H21" s="255"/>
      <c r="I21" s="255"/>
      <c r="J21" s="255"/>
      <c r="K21" s="255"/>
      <c r="L21" s="255"/>
      <c r="M21" s="41"/>
    </row>
    <row r="22" spans="2:13" ht="28.5">
      <c r="B22" s="65" t="s">
        <v>23</v>
      </c>
      <c r="C22" s="66">
        <v>200</v>
      </c>
      <c r="D22" s="66" t="s">
        <v>16</v>
      </c>
      <c r="E22" s="253">
        <f>E23+E31+E38+E30</f>
        <v>42624100</v>
      </c>
      <c r="F22" s="253">
        <f>F23+F31+F38+F30</f>
        <v>32146200</v>
      </c>
      <c r="G22" s="253">
        <f>G23+G31+G37+G38+G42</f>
        <v>0</v>
      </c>
      <c r="H22" s="253">
        <f>H23+H31+H37+H38+H42</f>
        <v>9777900</v>
      </c>
      <c r="I22" s="253">
        <f>I23+I31+I37+I38+I42</f>
        <v>0</v>
      </c>
      <c r="J22" s="253">
        <f>J23+J31+J37+J38+J42</f>
        <v>0</v>
      </c>
      <c r="K22" s="253">
        <f>K23+K28+K37+K38+K39</f>
        <v>700000</v>
      </c>
      <c r="L22" s="253">
        <f>L23+L31+L37+L38+L42</f>
        <v>0</v>
      </c>
      <c r="M22" s="41"/>
    </row>
    <row r="23" spans="2:13" ht="30">
      <c r="B23" s="57" t="s">
        <v>24</v>
      </c>
      <c r="C23" s="62">
        <v>210</v>
      </c>
      <c r="D23" s="62">
        <v>110</v>
      </c>
      <c r="E23" s="255">
        <f>F23+K23+H23</f>
        <v>22607300</v>
      </c>
      <c r="F23" s="255">
        <f>F24+F26+F27</f>
        <v>22357300</v>
      </c>
      <c r="G23" s="255"/>
      <c r="H23" s="255"/>
      <c r="I23" s="255"/>
      <c r="J23" s="255"/>
      <c r="K23" s="255">
        <f>K24+K26+K27</f>
        <v>250000</v>
      </c>
      <c r="L23" s="255"/>
      <c r="M23" s="41"/>
    </row>
    <row r="24" spans="2:13" ht="15">
      <c r="B24" s="40" t="s">
        <v>25</v>
      </c>
      <c r="C24" s="364">
        <v>211</v>
      </c>
      <c r="D24" s="364">
        <v>111</v>
      </c>
      <c r="E24" s="375">
        <f>F24+K24+H24</f>
        <v>17216900</v>
      </c>
      <c r="F24" s="373">
        <f>17106900-F30</f>
        <v>17016900</v>
      </c>
      <c r="G24" s="363"/>
      <c r="H24" s="373"/>
      <c r="I24" s="373"/>
      <c r="J24" s="373"/>
      <c r="K24" s="373">
        <v>200000</v>
      </c>
      <c r="L24" s="373"/>
      <c r="M24" s="41"/>
    </row>
    <row r="25" spans="2:13" ht="19.5" customHeight="1">
      <c r="B25" s="57" t="s">
        <v>273</v>
      </c>
      <c r="C25" s="364"/>
      <c r="D25" s="364"/>
      <c r="E25" s="375"/>
      <c r="F25" s="374"/>
      <c r="G25" s="363"/>
      <c r="H25" s="374"/>
      <c r="I25" s="374"/>
      <c r="J25" s="374"/>
      <c r="K25" s="374"/>
      <c r="L25" s="374"/>
      <c r="M25" s="41">
        <f>1450626.93+12784791.77+669728.45+339067.04</f>
        <v>15244214.189999998</v>
      </c>
    </row>
    <row r="26" spans="2:13" ht="21" customHeight="1">
      <c r="B26" s="57" t="s">
        <v>275</v>
      </c>
      <c r="C26" s="62">
        <v>212</v>
      </c>
      <c r="D26" s="62">
        <v>112</v>
      </c>
      <c r="E26" s="255">
        <f>F26+K26+H26</f>
        <v>70000</v>
      </c>
      <c r="F26" s="254">
        <v>70000</v>
      </c>
      <c r="G26" s="256"/>
      <c r="H26" s="255"/>
      <c r="I26" s="255"/>
      <c r="J26" s="255"/>
      <c r="K26" s="255"/>
      <c r="L26" s="254"/>
      <c r="M26" s="41">
        <f>48429.6</f>
        <v>48429.6</v>
      </c>
    </row>
    <row r="27" spans="2:13" ht="31.5" customHeight="1">
      <c r="B27" s="57" t="s">
        <v>274</v>
      </c>
      <c r="C27" s="62">
        <v>213</v>
      </c>
      <c r="D27" s="62">
        <v>119</v>
      </c>
      <c r="E27" s="255">
        <f>F27+K27+H27</f>
        <v>5320400</v>
      </c>
      <c r="F27" s="254">
        <v>5270400</v>
      </c>
      <c r="G27" s="256"/>
      <c r="H27" s="255"/>
      <c r="I27" s="255"/>
      <c r="J27" s="255"/>
      <c r="K27" s="255">
        <v>50000</v>
      </c>
      <c r="L27" s="254"/>
      <c r="M27" s="41">
        <f>201819.03+104290.18+3843033.23+436602.07</f>
        <v>4585744.51</v>
      </c>
    </row>
    <row r="28" spans="2:13" ht="30">
      <c r="B28" s="57" t="s">
        <v>26</v>
      </c>
      <c r="C28" s="62">
        <v>220</v>
      </c>
      <c r="D28" s="62">
        <v>110</v>
      </c>
      <c r="E28" s="255">
        <v>90000</v>
      </c>
      <c r="F28" s="255">
        <v>90000</v>
      </c>
      <c r="G28" s="256"/>
      <c r="H28" s="255"/>
      <c r="I28" s="255"/>
      <c r="J28" s="255"/>
      <c r="K28" s="255"/>
      <c r="L28" s="255"/>
      <c r="M28" s="41"/>
    </row>
    <row r="29" spans="2:13" ht="15">
      <c r="B29" s="40" t="s">
        <v>25</v>
      </c>
      <c r="C29" s="63"/>
      <c r="D29" s="62"/>
      <c r="E29" s="255"/>
      <c r="F29" s="255"/>
      <c r="G29" s="256"/>
      <c r="H29" s="255"/>
      <c r="I29" s="255"/>
      <c r="J29" s="255"/>
      <c r="K29" s="255"/>
      <c r="L29" s="255"/>
      <c r="M29" s="41"/>
    </row>
    <row r="30" spans="2:13" s="323" customFormat="1" ht="45">
      <c r="B30" s="324" t="s">
        <v>386</v>
      </c>
      <c r="C30" s="325">
        <v>221</v>
      </c>
      <c r="D30" s="325">
        <v>111</v>
      </c>
      <c r="E30" s="326">
        <f>F30+K30+H30</f>
        <v>90000</v>
      </c>
      <c r="F30" s="327">
        <v>90000</v>
      </c>
      <c r="G30" s="328"/>
      <c r="H30" s="327"/>
      <c r="I30" s="327"/>
      <c r="J30" s="327"/>
      <c r="K30" s="327"/>
      <c r="L30" s="326"/>
      <c r="M30" s="329"/>
    </row>
    <row r="31" spans="2:13" ht="30">
      <c r="B31" s="57" t="s">
        <v>27</v>
      </c>
      <c r="C31" s="62">
        <v>230</v>
      </c>
      <c r="D31" s="62">
        <v>850</v>
      </c>
      <c r="E31" s="255">
        <f>F31+K31+H31</f>
        <v>2831500</v>
      </c>
      <c r="F31" s="255">
        <f>F33+F34+F35</f>
        <v>2831500</v>
      </c>
      <c r="G31" s="256"/>
      <c r="H31" s="255"/>
      <c r="I31" s="255"/>
      <c r="J31" s="255"/>
      <c r="K31" s="255"/>
      <c r="L31" s="255"/>
      <c r="M31" s="41"/>
    </row>
    <row r="32" spans="2:13" ht="15">
      <c r="B32" s="40" t="s">
        <v>25</v>
      </c>
      <c r="C32" s="63"/>
      <c r="D32" s="62"/>
      <c r="E32" s="255"/>
      <c r="F32" s="255"/>
      <c r="G32" s="256"/>
      <c r="H32" s="255"/>
      <c r="I32" s="255"/>
      <c r="J32" s="255"/>
      <c r="K32" s="255"/>
      <c r="L32" s="255"/>
      <c r="M32" s="41"/>
    </row>
    <row r="33" spans="2:13" ht="30">
      <c r="B33" s="169" t="s">
        <v>276</v>
      </c>
      <c r="C33" s="62">
        <v>231</v>
      </c>
      <c r="D33" s="62">
        <v>851</v>
      </c>
      <c r="E33" s="255">
        <f>F33+K33+H33</f>
        <v>2791000</v>
      </c>
      <c r="F33" s="255">
        <v>2791000</v>
      </c>
      <c r="G33" s="256"/>
      <c r="H33" s="255"/>
      <c r="I33" s="255"/>
      <c r="J33" s="255"/>
      <c r="K33" s="255"/>
      <c r="L33" s="255"/>
      <c r="M33" s="41"/>
    </row>
    <row r="34" spans="2:13" ht="15">
      <c r="B34" s="169" t="s">
        <v>277</v>
      </c>
      <c r="C34" s="62">
        <v>232</v>
      </c>
      <c r="D34" s="62">
        <v>852</v>
      </c>
      <c r="E34" s="255">
        <v>0</v>
      </c>
      <c r="F34" s="255">
        <v>15500</v>
      </c>
      <c r="G34" s="256"/>
      <c r="H34" s="255"/>
      <c r="I34" s="255"/>
      <c r="J34" s="255"/>
      <c r="K34" s="255"/>
      <c r="L34" s="255"/>
      <c r="M34" s="41"/>
    </row>
    <row r="35" spans="2:13" ht="45">
      <c r="B35" s="169" t="s">
        <v>278</v>
      </c>
      <c r="C35" s="62">
        <v>233</v>
      </c>
      <c r="D35" s="62">
        <v>853</v>
      </c>
      <c r="E35" s="255">
        <f>F35+K35+H35</f>
        <v>25000</v>
      </c>
      <c r="F35" s="255">
        <v>25000</v>
      </c>
      <c r="G35" s="256"/>
      <c r="H35" s="255"/>
      <c r="I35" s="255"/>
      <c r="J35" s="255"/>
      <c r="K35" s="255"/>
      <c r="L35" s="255"/>
      <c r="M35" s="41"/>
    </row>
    <row r="36" spans="2:13" ht="33.75" customHeight="1">
      <c r="B36" s="57" t="s">
        <v>127</v>
      </c>
      <c r="C36" s="62">
        <v>240</v>
      </c>
      <c r="D36" s="62"/>
      <c r="E36" s="255"/>
      <c r="F36" s="255"/>
      <c r="G36" s="256"/>
      <c r="H36" s="255"/>
      <c r="I36" s="255"/>
      <c r="J36" s="255"/>
      <c r="K36" s="255"/>
      <c r="L36" s="255"/>
      <c r="M36" s="41"/>
    </row>
    <row r="37" spans="2:13" ht="45">
      <c r="B37" s="57" t="s">
        <v>28</v>
      </c>
      <c r="C37" s="62">
        <v>250</v>
      </c>
      <c r="D37" s="62"/>
      <c r="E37" s="255"/>
      <c r="F37" s="255"/>
      <c r="G37" s="256"/>
      <c r="H37" s="255"/>
      <c r="I37" s="255"/>
      <c r="J37" s="255"/>
      <c r="K37" s="255"/>
      <c r="L37" s="255"/>
      <c r="M37" s="41"/>
    </row>
    <row r="38" spans="2:13" ht="39" customHeight="1">
      <c r="B38" s="57" t="s">
        <v>29</v>
      </c>
      <c r="C38" s="62">
        <v>260</v>
      </c>
      <c r="D38" s="62">
        <v>244</v>
      </c>
      <c r="E38" s="255">
        <f>F38+K38+H38</f>
        <v>17095300</v>
      </c>
      <c r="F38" s="255">
        <v>6867400</v>
      </c>
      <c r="G38" s="255"/>
      <c r="H38" s="255">
        <v>9777900</v>
      </c>
      <c r="I38" s="255"/>
      <c r="J38" s="255"/>
      <c r="K38" s="255">
        <v>450000</v>
      </c>
      <c r="L38" s="255"/>
      <c r="M38" s="41"/>
    </row>
    <row r="39" spans="2:13" ht="30">
      <c r="B39" s="57" t="s">
        <v>30</v>
      </c>
      <c r="C39" s="62">
        <v>300</v>
      </c>
      <c r="D39" s="62" t="s">
        <v>16</v>
      </c>
      <c r="E39" s="255"/>
      <c r="F39" s="255"/>
      <c r="G39" s="256"/>
      <c r="H39" s="255"/>
      <c r="I39" s="255"/>
      <c r="J39" s="255"/>
      <c r="K39" s="255"/>
      <c r="L39" s="255"/>
      <c r="M39" s="41"/>
    </row>
    <row r="40" spans="2:13" ht="15">
      <c r="B40" s="40" t="s">
        <v>25</v>
      </c>
      <c r="C40" s="364">
        <v>310</v>
      </c>
      <c r="D40" s="364"/>
      <c r="E40" s="375"/>
      <c r="F40" s="373"/>
      <c r="G40" s="363"/>
      <c r="H40" s="375"/>
      <c r="I40" s="375"/>
      <c r="J40" s="375"/>
      <c r="K40" s="375"/>
      <c r="L40" s="373"/>
      <c r="M40" s="41"/>
    </row>
    <row r="41" spans="2:13" ht="16.5" customHeight="1">
      <c r="B41" s="57" t="s">
        <v>31</v>
      </c>
      <c r="C41" s="364"/>
      <c r="D41" s="364"/>
      <c r="E41" s="375"/>
      <c r="F41" s="374"/>
      <c r="G41" s="363"/>
      <c r="H41" s="375"/>
      <c r="I41" s="375"/>
      <c r="J41" s="375"/>
      <c r="K41" s="375"/>
      <c r="L41" s="374"/>
      <c r="M41" s="41"/>
    </row>
    <row r="42" spans="2:13" ht="15">
      <c r="B42" s="57" t="s">
        <v>32</v>
      </c>
      <c r="C42" s="62">
        <v>320</v>
      </c>
      <c r="D42" s="62"/>
      <c r="E42" s="255"/>
      <c r="F42" s="255"/>
      <c r="G42" s="256"/>
      <c r="H42" s="255"/>
      <c r="I42" s="255"/>
      <c r="J42" s="255"/>
      <c r="K42" s="255"/>
      <c r="L42" s="255"/>
      <c r="M42" s="41"/>
    </row>
    <row r="43" spans="2:13" ht="30">
      <c r="B43" s="57" t="s">
        <v>33</v>
      </c>
      <c r="C43" s="62">
        <v>400</v>
      </c>
      <c r="D43" s="62"/>
      <c r="E43" s="255"/>
      <c r="F43" s="255"/>
      <c r="G43" s="256"/>
      <c r="H43" s="255"/>
      <c r="I43" s="255"/>
      <c r="J43" s="255"/>
      <c r="K43" s="255"/>
      <c r="L43" s="255"/>
      <c r="M43" s="41"/>
    </row>
    <row r="44" spans="2:13" ht="15.75" customHeight="1">
      <c r="B44" s="40" t="s">
        <v>25</v>
      </c>
      <c r="C44" s="364">
        <v>410</v>
      </c>
      <c r="D44" s="364"/>
      <c r="E44" s="375"/>
      <c r="F44" s="373"/>
      <c r="G44" s="363"/>
      <c r="H44" s="375"/>
      <c r="I44" s="375"/>
      <c r="J44" s="375"/>
      <c r="K44" s="375"/>
      <c r="L44" s="373"/>
      <c r="M44" s="41"/>
    </row>
    <row r="45" spans="2:13" ht="30">
      <c r="B45" s="57" t="s">
        <v>34</v>
      </c>
      <c r="C45" s="364"/>
      <c r="D45" s="364"/>
      <c r="E45" s="375"/>
      <c r="F45" s="374"/>
      <c r="G45" s="363"/>
      <c r="H45" s="375"/>
      <c r="I45" s="375"/>
      <c r="J45" s="375"/>
      <c r="K45" s="375"/>
      <c r="L45" s="374"/>
      <c r="M45" s="41"/>
    </row>
    <row r="46" spans="2:13" ht="15">
      <c r="B46" s="57" t="s">
        <v>35</v>
      </c>
      <c r="C46" s="62">
        <v>420</v>
      </c>
      <c r="D46" s="62"/>
      <c r="E46" s="255"/>
      <c r="F46" s="255"/>
      <c r="G46" s="256"/>
      <c r="H46" s="255"/>
      <c r="I46" s="255"/>
      <c r="J46" s="255"/>
      <c r="K46" s="255"/>
      <c r="L46" s="255"/>
      <c r="M46" s="41"/>
    </row>
    <row r="47" spans="2:13" ht="30">
      <c r="B47" s="57" t="s">
        <v>36</v>
      </c>
      <c r="C47" s="62">
        <v>500</v>
      </c>
      <c r="D47" s="62" t="s">
        <v>16</v>
      </c>
      <c r="E47" s="255">
        <f>F47+K47</f>
        <v>21581.010000000002</v>
      </c>
      <c r="F47" s="255">
        <v>223.36</v>
      </c>
      <c r="G47" s="256"/>
      <c r="H47" s="255"/>
      <c r="I47" s="255"/>
      <c r="J47" s="255"/>
      <c r="K47" s="255">
        <v>21357.65</v>
      </c>
      <c r="L47" s="255"/>
      <c r="M47" s="41"/>
    </row>
    <row r="48" spans="2:13" ht="30">
      <c r="B48" s="57" t="s">
        <v>37</v>
      </c>
      <c r="C48" s="62">
        <v>600</v>
      </c>
      <c r="D48" s="62" t="s">
        <v>16</v>
      </c>
      <c r="E48" s="255">
        <f>F48+K48</f>
        <v>21581.010000000002</v>
      </c>
      <c r="F48" s="255">
        <v>223.36</v>
      </c>
      <c r="G48" s="256"/>
      <c r="H48" s="255"/>
      <c r="I48" s="255"/>
      <c r="J48" s="255"/>
      <c r="K48" s="255">
        <v>21357.65</v>
      </c>
      <c r="L48" s="255"/>
      <c r="M48" s="41"/>
    </row>
    <row r="49" spans="5:13" ht="15">
      <c r="E49" s="81">
        <f aca="true" t="shared" si="0" ref="E49:L49">E47+E12-E22</f>
        <v>21581.009999997914</v>
      </c>
      <c r="F49" s="81">
        <f t="shared" si="0"/>
        <v>223.35999999940395</v>
      </c>
      <c r="G49" s="81">
        <f t="shared" si="0"/>
        <v>0</v>
      </c>
      <c r="H49" s="81">
        <f t="shared" si="0"/>
        <v>0</v>
      </c>
      <c r="I49" s="81">
        <f t="shared" si="0"/>
        <v>0</v>
      </c>
      <c r="J49" s="81">
        <f t="shared" si="0"/>
        <v>0</v>
      </c>
      <c r="K49" s="81">
        <f t="shared" si="0"/>
        <v>21357.650000000023</v>
      </c>
      <c r="L49" s="81">
        <f t="shared" si="0"/>
        <v>0</v>
      </c>
      <c r="M49" s="41"/>
    </row>
    <row r="50" spans="5:13" ht="15">
      <c r="E50" s="81"/>
      <c r="F50" s="81"/>
      <c r="G50" s="5"/>
      <c r="H50" s="5"/>
      <c r="I50" s="5"/>
      <c r="J50" s="5"/>
      <c r="K50" s="81"/>
      <c r="L50" s="5"/>
      <c r="M50" s="41"/>
    </row>
    <row r="51" spans="5:13" ht="15">
      <c r="E51" s="81"/>
      <c r="F51" s="81"/>
      <c r="G51" s="5"/>
      <c r="H51" s="5"/>
      <c r="I51" s="5"/>
      <c r="J51" s="5"/>
      <c r="K51" s="81"/>
      <c r="L51" s="5"/>
      <c r="M51" s="41"/>
    </row>
    <row r="52" spans="5:13" ht="15">
      <c r="E52" s="81"/>
      <c r="F52" s="81"/>
      <c r="G52" s="5"/>
      <c r="H52" s="5"/>
      <c r="I52" s="5"/>
      <c r="J52" s="5"/>
      <c r="K52" s="81"/>
      <c r="L52" s="5"/>
      <c r="M52" s="41"/>
    </row>
    <row r="53" spans="5:13" ht="15">
      <c r="E53" s="81"/>
      <c r="F53" s="81"/>
      <c r="G53" s="5"/>
      <c r="H53" s="5"/>
      <c r="I53" s="5"/>
      <c r="J53" s="5"/>
      <c r="K53" s="81"/>
      <c r="L53" s="5"/>
      <c r="M53" s="41"/>
    </row>
    <row r="54" spans="5:13" ht="15">
      <c r="E54" s="81"/>
      <c r="F54" s="81"/>
      <c r="G54" s="5"/>
      <c r="H54" s="5"/>
      <c r="I54" s="5"/>
      <c r="J54" s="5"/>
      <c r="K54" s="81"/>
      <c r="L54" s="5"/>
      <c r="M54" s="41"/>
    </row>
    <row r="55" spans="5:13" ht="15">
      <c r="E55" s="81"/>
      <c r="F55" s="81"/>
      <c r="G55" s="5"/>
      <c r="H55" s="5"/>
      <c r="I55" s="5"/>
      <c r="J55" s="5"/>
      <c r="K55" s="81"/>
      <c r="L55" s="5"/>
      <c r="M55" s="41"/>
    </row>
    <row r="56" spans="5:13" ht="15">
      <c r="E56" s="81"/>
      <c r="F56" s="81"/>
      <c r="G56" s="5"/>
      <c r="H56" s="5"/>
      <c r="I56" s="5"/>
      <c r="J56" s="5"/>
      <c r="K56" s="81"/>
      <c r="L56" s="5"/>
      <c r="M56" s="41"/>
    </row>
    <row r="57" spans="5:13" ht="15">
      <c r="E57" s="81"/>
      <c r="F57" s="81"/>
      <c r="G57" s="5"/>
      <c r="H57" s="5"/>
      <c r="I57" s="5"/>
      <c r="J57" s="5"/>
      <c r="K57" s="81"/>
      <c r="L57" s="5"/>
      <c r="M57" s="41"/>
    </row>
  </sheetData>
  <sheetProtection/>
  <mergeCells count="56">
    <mergeCell ref="H9:H10"/>
    <mergeCell ref="I9:I10"/>
    <mergeCell ref="L44:L45"/>
    <mergeCell ref="H44:H45"/>
    <mergeCell ref="I44:I45"/>
    <mergeCell ref="J44:J45"/>
    <mergeCell ref="K44:K45"/>
    <mergeCell ref="L40:L41"/>
    <mergeCell ref="I40:I41"/>
    <mergeCell ref="J40:J41"/>
    <mergeCell ref="K40:K41"/>
    <mergeCell ref="C44:C45"/>
    <mergeCell ref="D44:D45"/>
    <mergeCell ref="E44:E45"/>
    <mergeCell ref="F44:F45"/>
    <mergeCell ref="G44:G45"/>
    <mergeCell ref="G40:G41"/>
    <mergeCell ref="C40:C41"/>
    <mergeCell ref="D40:D41"/>
    <mergeCell ref="E40:E41"/>
    <mergeCell ref="F40:F41"/>
    <mergeCell ref="H40:H41"/>
    <mergeCell ref="C24:C25"/>
    <mergeCell ref="D24:D25"/>
    <mergeCell ref="E24:E25"/>
    <mergeCell ref="F24:F25"/>
    <mergeCell ref="G24:G25"/>
    <mergeCell ref="L24:L25"/>
    <mergeCell ref="H24:H25"/>
    <mergeCell ref="I24:I25"/>
    <mergeCell ref="J24:J25"/>
    <mergeCell ref="K24:K25"/>
    <mergeCell ref="H13:H14"/>
    <mergeCell ref="I13:I14"/>
    <mergeCell ref="J13:J14"/>
    <mergeCell ref="K13:K14"/>
    <mergeCell ref="E7:L7"/>
    <mergeCell ref="G13:G14"/>
    <mergeCell ref="C13:C14"/>
    <mergeCell ref="E13:E14"/>
    <mergeCell ref="F13:F14"/>
    <mergeCell ref="C7:C10"/>
    <mergeCell ref="D7:D10"/>
    <mergeCell ref="E8:E10"/>
    <mergeCell ref="F9:F10"/>
    <mergeCell ref="L13:L14"/>
    <mergeCell ref="B7:B10"/>
    <mergeCell ref="G9:G10"/>
    <mergeCell ref="A1:L1"/>
    <mergeCell ref="A2:L2"/>
    <mergeCell ref="A3:L3"/>
    <mergeCell ref="A4:L4"/>
    <mergeCell ref="F8:L8"/>
    <mergeCell ref="J9:J10"/>
    <mergeCell ref="K9:L9"/>
    <mergeCell ref="A5:L5"/>
  </mergeCells>
  <hyperlinks>
    <hyperlink ref="H9" r:id="rId1" display="consultantplus://offline/ref=1BF242F4A6F15E814FFDA8BA8883EDE30F4271FE77F4760EED3F2D51CFF7ACAEBC7E84A718462B3AK"/>
  </hyperlinks>
  <printOptions/>
  <pageMargins left="0.3937007874015748" right="0.3937007874015748" top="0.1968503937007874" bottom="0.1968503937007874" header="0.5118110236220472" footer="0.5118110236220472"/>
  <pageSetup fitToHeight="2" horizontalDpi="600" verticalDpi="600" orientation="landscape" paperSize="9" scale="80" r:id="rId2"/>
  <rowBreaks count="1" manualBreakCount="1">
    <brk id="2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M57"/>
  <sheetViews>
    <sheetView view="pageBreakPreview" zoomScale="60" zoomScaleNormal="85" zoomScalePageLayoutView="0" workbookViewId="0" topLeftCell="B19">
      <selection activeCell="D28" sqref="D28:F28"/>
    </sheetView>
  </sheetViews>
  <sheetFormatPr defaultColWidth="9.125" defaultRowHeight="12.75"/>
  <cols>
    <col min="1" max="1" width="9.125" style="39" hidden="1" customWidth="1"/>
    <col min="2" max="2" width="28.00390625" style="39" customWidth="1"/>
    <col min="3" max="3" width="9.125" style="39" customWidth="1"/>
    <col min="4" max="4" width="13.625" style="166" customWidth="1"/>
    <col min="5" max="5" width="19.125" style="82" customWidth="1"/>
    <col min="6" max="6" width="17.25390625" style="82" customWidth="1"/>
    <col min="7" max="7" width="14.75390625" style="3" customWidth="1"/>
    <col min="8" max="8" width="13.75390625" style="3" customWidth="1"/>
    <col min="9" max="9" width="12.00390625" style="3" customWidth="1"/>
    <col min="10" max="10" width="11.875" style="3" customWidth="1"/>
    <col min="11" max="11" width="14.375" style="82" customWidth="1"/>
    <col min="12" max="12" width="13.875" style="3" customWidth="1"/>
    <col min="13" max="13" width="17.625" style="39" customWidth="1"/>
    <col min="14" max="16384" width="9.125" style="39" customWidth="1"/>
  </cols>
  <sheetData>
    <row r="1" spans="1:12" ht="21.75" customHeight="1">
      <c r="A1" s="358" t="s">
        <v>177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2" ht="12.75" customHeight="1">
      <c r="A2" s="359" t="s">
        <v>1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spans="1:12" ht="12.75" customHeight="1">
      <c r="A3" s="359" t="s">
        <v>2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</row>
    <row r="4" spans="1:12" ht="18" customHeight="1">
      <c r="A4" s="359" t="s">
        <v>354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</row>
    <row r="5" spans="1:12" ht="15">
      <c r="A5" s="362"/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</row>
    <row r="6" ht="15">
      <c r="B6" s="42"/>
    </row>
    <row r="7" spans="2:12" s="51" customFormat="1" ht="30" customHeight="1">
      <c r="B7" s="353" t="s">
        <v>3</v>
      </c>
      <c r="C7" s="353" t="s">
        <v>4</v>
      </c>
      <c r="D7" s="353" t="s">
        <v>5</v>
      </c>
      <c r="E7" s="361" t="s">
        <v>6</v>
      </c>
      <c r="F7" s="361"/>
      <c r="G7" s="361"/>
      <c r="H7" s="361"/>
      <c r="I7" s="361"/>
      <c r="J7" s="361"/>
      <c r="K7" s="361"/>
      <c r="L7" s="361"/>
    </row>
    <row r="8" spans="2:12" s="51" customFormat="1" ht="15">
      <c r="B8" s="354"/>
      <c r="C8" s="354"/>
      <c r="D8" s="354"/>
      <c r="E8" s="368" t="s">
        <v>7</v>
      </c>
      <c r="F8" s="361" t="s">
        <v>8</v>
      </c>
      <c r="G8" s="361"/>
      <c r="H8" s="361"/>
      <c r="I8" s="361"/>
      <c r="J8" s="361"/>
      <c r="K8" s="361"/>
      <c r="L8" s="361"/>
    </row>
    <row r="9" spans="2:12" s="51" customFormat="1" ht="169.5" customHeight="1">
      <c r="B9" s="354"/>
      <c r="C9" s="354"/>
      <c r="D9" s="354"/>
      <c r="E9" s="369"/>
      <c r="F9" s="371" t="s">
        <v>132</v>
      </c>
      <c r="G9" s="356" t="s">
        <v>9</v>
      </c>
      <c r="H9" s="376" t="s">
        <v>10</v>
      </c>
      <c r="I9" s="356" t="s">
        <v>11</v>
      </c>
      <c r="J9" s="356" t="s">
        <v>12</v>
      </c>
      <c r="K9" s="361" t="s">
        <v>13</v>
      </c>
      <c r="L9" s="361"/>
    </row>
    <row r="10" spans="2:12" s="51" customFormat="1" ht="21.75" customHeight="1">
      <c r="B10" s="355"/>
      <c r="C10" s="355"/>
      <c r="D10" s="355"/>
      <c r="E10" s="370"/>
      <c r="F10" s="372"/>
      <c r="G10" s="357"/>
      <c r="H10" s="377"/>
      <c r="I10" s="357"/>
      <c r="J10" s="357"/>
      <c r="K10" s="28" t="s">
        <v>7</v>
      </c>
      <c r="L10" s="28" t="s">
        <v>14</v>
      </c>
    </row>
    <row r="11" spans="2:12" s="61" customFormat="1" ht="15">
      <c r="B11" s="84">
        <v>1</v>
      </c>
      <c r="C11" s="84">
        <v>2</v>
      </c>
      <c r="D11" s="84">
        <v>3</v>
      </c>
      <c r="E11" s="251">
        <v>4</v>
      </c>
      <c r="F11" s="251">
        <v>5</v>
      </c>
      <c r="G11" s="252" t="s">
        <v>231</v>
      </c>
      <c r="H11" s="251">
        <v>6</v>
      </c>
      <c r="I11" s="251">
        <v>7</v>
      </c>
      <c r="J11" s="251">
        <v>8</v>
      </c>
      <c r="K11" s="251">
        <v>9</v>
      </c>
      <c r="L11" s="252" t="s">
        <v>133</v>
      </c>
    </row>
    <row r="12" spans="2:13" s="60" customFormat="1" ht="28.5">
      <c r="B12" s="65" t="s">
        <v>15</v>
      </c>
      <c r="C12" s="66">
        <v>100</v>
      </c>
      <c r="D12" s="66" t="s">
        <v>16</v>
      </c>
      <c r="E12" s="253">
        <f>F12+K12+H12</f>
        <v>35364500</v>
      </c>
      <c r="F12" s="253">
        <f>SUM(F15)</f>
        <v>32928400</v>
      </c>
      <c r="G12" s="253">
        <f>SUM(G15)</f>
        <v>0</v>
      </c>
      <c r="H12" s="253">
        <f>H18</f>
        <v>1736100</v>
      </c>
      <c r="I12" s="253">
        <f>I18</f>
        <v>0</v>
      </c>
      <c r="J12" s="253">
        <f>SUM(J15)</f>
        <v>0</v>
      </c>
      <c r="K12" s="253">
        <f>K15+K16+K17+K19+K20+K13</f>
        <v>700000</v>
      </c>
      <c r="L12" s="253"/>
      <c r="M12" s="69">
        <f>9328122+2390400+27712600+13105800</f>
        <v>52536922</v>
      </c>
    </row>
    <row r="13" spans="2:13" ht="15">
      <c r="B13" s="40" t="s">
        <v>8</v>
      </c>
      <c r="C13" s="364">
        <v>110</v>
      </c>
      <c r="D13" s="280"/>
      <c r="E13" s="365"/>
      <c r="F13" s="366"/>
      <c r="G13" s="363"/>
      <c r="H13" s="375" t="s">
        <v>16</v>
      </c>
      <c r="I13" s="375" t="s">
        <v>16</v>
      </c>
      <c r="J13" s="375" t="s">
        <v>16</v>
      </c>
      <c r="K13" s="365">
        <v>90000</v>
      </c>
      <c r="L13" s="373"/>
      <c r="M13" s="69">
        <f>E12-M12</f>
        <v>-17172422</v>
      </c>
    </row>
    <row r="14" spans="2:13" ht="15">
      <c r="B14" s="57" t="s">
        <v>17</v>
      </c>
      <c r="C14" s="364"/>
      <c r="D14" s="62">
        <v>121</v>
      </c>
      <c r="E14" s="365"/>
      <c r="F14" s="367"/>
      <c r="G14" s="363"/>
      <c r="H14" s="375"/>
      <c r="I14" s="375"/>
      <c r="J14" s="375"/>
      <c r="K14" s="365"/>
      <c r="L14" s="374"/>
      <c r="M14" s="41"/>
    </row>
    <row r="15" spans="2:13" ht="30">
      <c r="B15" s="57" t="s">
        <v>18</v>
      </c>
      <c r="C15" s="62">
        <v>120</v>
      </c>
      <c r="D15" s="62">
        <v>131</v>
      </c>
      <c r="E15" s="255">
        <f>F15+K15</f>
        <v>33428400</v>
      </c>
      <c r="F15" s="255">
        <v>32928400</v>
      </c>
      <c r="G15" s="256"/>
      <c r="H15" s="255" t="s">
        <v>16</v>
      </c>
      <c r="I15" s="255" t="s">
        <v>16</v>
      </c>
      <c r="J15" s="255"/>
      <c r="K15" s="255">
        <v>500000</v>
      </c>
      <c r="L15" s="255"/>
      <c r="M15" s="41"/>
    </row>
    <row r="16" spans="2:13" ht="75">
      <c r="B16" s="57" t="s">
        <v>363</v>
      </c>
      <c r="C16" s="62">
        <v>130</v>
      </c>
      <c r="D16" s="62">
        <v>135</v>
      </c>
      <c r="E16" s="255"/>
      <c r="F16" s="255"/>
      <c r="G16" s="256"/>
      <c r="H16" s="255" t="s">
        <v>16</v>
      </c>
      <c r="I16" s="255" t="s">
        <v>16</v>
      </c>
      <c r="J16" s="255" t="s">
        <v>16</v>
      </c>
      <c r="K16" s="255">
        <v>110000</v>
      </c>
      <c r="L16" s="255"/>
      <c r="M16" s="41"/>
    </row>
    <row r="17" spans="2:13" ht="76.5" customHeight="1">
      <c r="B17" s="57" t="s">
        <v>19</v>
      </c>
      <c r="C17" s="62">
        <v>140</v>
      </c>
      <c r="D17" s="62">
        <v>180</v>
      </c>
      <c r="E17" s="255"/>
      <c r="F17" s="255"/>
      <c r="G17" s="256"/>
      <c r="H17" s="255" t="s">
        <v>16</v>
      </c>
      <c r="I17" s="255" t="s">
        <v>16</v>
      </c>
      <c r="J17" s="255" t="s">
        <v>16</v>
      </c>
      <c r="K17" s="255"/>
      <c r="L17" s="255"/>
      <c r="M17" s="41"/>
    </row>
    <row r="18" spans="2:13" ht="35.25" customHeight="1">
      <c r="B18" s="57" t="s">
        <v>20</v>
      </c>
      <c r="C18" s="62">
        <v>150</v>
      </c>
      <c r="D18" s="62">
        <v>241</v>
      </c>
      <c r="E18" s="255">
        <f>F18+G18+H18+I18</f>
        <v>1736100</v>
      </c>
      <c r="F18" s="255"/>
      <c r="G18" s="256"/>
      <c r="H18" s="255">
        <v>1736100</v>
      </c>
      <c r="I18" s="255"/>
      <c r="J18" s="255" t="s">
        <v>16</v>
      </c>
      <c r="K18" s="255" t="s">
        <v>16</v>
      </c>
      <c r="L18" s="255"/>
      <c r="M18" s="41"/>
    </row>
    <row r="19" spans="2:13" ht="21" customHeight="1">
      <c r="B19" s="57" t="s">
        <v>21</v>
      </c>
      <c r="C19" s="62">
        <v>160</v>
      </c>
      <c r="D19" s="62"/>
      <c r="E19" s="255"/>
      <c r="F19" s="255"/>
      <c r="G19" s="256"/>
      <c r="H19" s="255" t="s">
        <v>16</v>
      </c>
      <c r="I19" s="255" t="s">
        <v>16</v>
      </c>
      <c r="J19" s="255" t="s">
        <v>16</v>
      </c>
      <c r="K19" s="255"/>
      <c r="L19" s="255"/>
      <c r="M19" s="41"/>
    </row>
    <row r="20" spans="2:13" ht="19.5" customHeight="1">
      <c r="B20" s="57" t="s">
        <v>22</v>
      </c>
      <c r="C20" s="62">
        <v>180</v>
      </c>
      <c r="D20" s="62" t="s">
        <v>16</v>
      </c>
      <c r="E20" s="255"/>
      <c r="F20" s="255"/>
      <c r="G20" s="256"/>
      <c r="H20" s="255" t="s">
        <v>16</v>
      </c>
      <c r="I20" s="255" t="s">
        <v>16</v>
      </c>
      <c r="J20" s="255" t="s">
        <v>16</v>
      </c>
      <c r="K20" s="255"/>
      <c r="L20" s="255"/>
      <c r="M20" s="41"/>
    </row>
    <row r="21" spans="2:13" ht="15">
      <c r="B21" s="57"/>
      <c r="C21" s="63"/>
      <c r="D21" s="62"/>
      <c r="E21" s="255"/>
      <c r="F21" s="255"/>
      <c r="G21" s="256"/>
      <c r="H21" s="255"/>
      <c r="I21" s="255"/>
      <c r="J21" s="255"/>
      <c r="K21" s="255"/>
      <c r="L21" s="255"/>
      <c r="M21" s="41"/>
    </row>
    <row r="22" spans="2:13" ht="28.5">
      <c r="B22" s="65" t="s">
        <v>23</v>
      </c>
      <c r="C22" s="66">
        <v>200</v>
      </c>
      <c r="D22" s="66" t="s">
        <v>16</v>
      </c>
      <c r="E22" s="253">
        <f>E23+E31+E38+E30</f>
        <v>35364500</v>
      </c>
      <c r="F22" s="253">
        <f>F23+F31+F38+F30</f>
        <v>32928400</v>
      </c>
      <c r="G22" s="253">
        <f>G23+G31+G37+G38+G42</f>
        <v>0</v>
      </c>
      <c r="H22" s="253">
        <f>H23+H31+H37+H38+H42</f>
        <v>1736100</v>
      </c>
      <c r="I22" s="253">
        <f>I23+I31+I37+I38+I42</f>
        <v>0</v>
      </c>
      <c r="J22" s="253">
        <f>J23+J31+J37+J38+J42</f>
        <v>0</v>
      </c>
      <c r="K22" s="253">
        <f>K23+K28+K37+K38+K39</f>
        <v>700000</v>
      </c>
      <c r="L22" s="253">
        <f>L23+L31+L37+L38+L42</f>
        <v>0</v>
      </c>
      <c r="M22" s="41"/>
    </row>
    <row r="23" spans="2:13" ht="30">
      <c r="B23" s="57" t="s">
        <v>24</v>
      </c>
      <c r="C23" s="62">
        <v>210</v>
      </c>
      <c r="D23" s="62">
        <v>110</v>
      </c>
      <c r="E23" s="255">
        <f>F23+K23+H23</f>
        <v>23473300</v>
      </c>
      <c r="F23" s="255">
        <f>F24+F26+F27</f>
        <v>23223300</v>
      </c>
      <c r="G23" s="255"/>
      <c r="H23" s="255"/>
      <c r="I23" s="255"/>
      <c r="J23" s="255"/>
      <c r="K23" s="255">
        <f>K24+K26+K27</f>
        <v>250000</v>
      </c>
      <c r="L23" s="255"/>
      <c r="M23" s="41"/>
    </row>
    <row r="24" spans="2:13" ht="15">
      <c r="B24" s="40" t="s">
        <v>25</v>
      </c>
      <c r="C24" s="364">
        <v>211</v>
      </c>
      <c r="D24" s="364">
        <v>111</v>
      </c>
      <c r="E24" s="375">
        <f>F24+K24+H24</f>
        <v>17962000</v>
      </c>
      <c r="F24" s="373">
        <f>17852000-F30</f>
        <v>17762000</v>
      </c>
      <c r="G24" s="363"/>
      <c r="H24" s="373"/>
      <c r="I24" s="373"/>
      <c r="J24" s="373"/>
      <c r="K24" s="373">
        <v>200000</v>
      </c>
      <c r="L24" s="373"/>
      <c r="M24" s="41"/>
    </row>
    <row r="25" spans="2:13" ht="19.5" customHeight="1">
      <c r="B25" s="57" t="s">
        <v>273</v>
      </c>
      <c r="C25" s="364"/>
      <c r="D25" s="364"/>
      <c r="E25" s="375"/>
      <c r="F25" s="374"/>
      <c r="G25" s="363"/>
      <c r="H25" s="374"/>
      <c r="I25" s="374"/>
      <c r="J25" s="374"/>
      <c r="K25" s="374"/>
      <c r="L25" s="374"/>
      <c r="M25" s="41">
        <f>1450626.93+12784791.77+669728.45+339067.04</f>
        <v>15244214.189999998</v>
      </c>
    </row>
    <row r="26" spans="2:13" ht="21" customHeight="1">
      <c r="B26" s="57" t="s">
        <v>275</v>
      </c>
      <c r="C26" s="62">
        <v>212</v>
      </c>
      <c r="D26" s="62">
        <v>112</v>
      </c>
      <c r="E26" s="255">
        <f>F26+K26+H26</f>
        <v>70000</v>
      </c>
      <c r="F26" s="254">
        <v>70000</v>
      </c>
      <c r="G26" s="256"/>
      <c r="H26" s="255"/>
      <c r="I26" s="255"/>
      <c r="J26" s="255"/>
      <c r="K26" s="255"/>
      <c r="L26" s="254"/>
      <c r="M26" s="41">
        <f>48429.6</f>
        <v>48429.6</v>
      </c>
    </row>
    <row r="27" spans="2:13" ht="31.5" customHeight="1">
      <c r="B27" s="57" t="s">
        <v>274</v>
      </c>
      <c r="C27" s="62">
        <v>213</v>
      </c>
      <c r="D27" s="62">
        <v>119</v>
      </c>
      <c r="E27" s="255">
        <f>F27+K27+H27</f>
        <v>5441300</v>
      </c>
      <c r="F27" s="254">
        <v>5391300</v>
      </c>
      <c r="G27" s="256"/>
      <c r="H27" s="255"/>
      <c r="I27" s="255"/>
      <c r="J27" s="255"/>
      <c r="K27" s="255">
        <v>50000</v>
      </c>
      <c r="L27" s="254"/>
      <c r="M27" s="41">
        <f>201819.03+104290.18+3843033.23+436602.07</f>
        <v>4585744.51</v>
      </c>
    </row>
    <row r="28" spans="2:13" ht="30">
      <c r="B28" s="57" t="s">
        <v>26</v>
      </c>
      <c r="C28" s="62">
        <v>220</v>
      </c>
      <c r="D28" s="62">
        <v>110</v>
      </c>
      <c r="E28" s="255">
        <v>90000</v>
      </c>
      <c r="F28" s="255">
        <v>90000</v>
      </c>
      <c r="G28" s="256"/>
      <c r="H28" s="255"/>
      <c r="I28" s="255"/>
      <c r="J28" s="255"/>
      <c r="K28" s="255"/>
      <c r="L28" s="255"/>
      <c r="M28" s="41"/>
    </row>
    <row r="29" spans="2:13" ht="15">
      <c r="B29" s="40" t="s">
        <v>25</v>
      </c>
      <c r="C29" s="63"/>
      <c r="D29" s="62"/>
      <c r="E29" s="255"/>
      <c r="F29" s="255"/>
      <c r="G29" s="256"/>
      <c r="H29" s="255"/>
      <c r="I29" s="255"/>
      <c r="J29" s="255"/>
      <c r="K29" s="255"/>
      <c r="L29" s="255"/>
      <c r="M29" s="41"/>
    </row>
    <row r="30" spans="2:13" s="323" customFormat="1" ht="45">
      <c r="B30" s="324" t="s">
        <v>386</v>
      </c>
      <c r="C30" s="325">
        <v>221</v>
      </c>
      <c r="D30" s="325">
        <v>111</v>
      </c>
      <c r="E30" s="326">
        <f>F30+K30+H30</f>
        <v>90000</v>
      </c>
      <c r="F30" s="327">
        <v>90000</v>
      </c>
      <c r="G30" s="328"/>
      <c r="H30" s="327"/>
      <c r="I30" s="327"/>
      <c r="J30" s="327"/>
      <c r="K30" s="327"/>
      <c r="L30" s="326"/>
      <c r="M30" s="329"/>
    </row>
    <row r="31" spans="2:13" ht="30">
      <c r="B31" s="57" t="s">
        <v>27</v>
      </c>
      <c r="C31" s="62">
        <v>230</v>
      </c>
      <c r="D31" s="62">
        <v>850</v>
      </c>
      <c r="E31" s="255">
        <f>F31+K31+H31</f>
        <v>2831500</v>
      </c>
      <c r="F31" s="255">
        <f>F33+F34+F35</f>
        <v>2831500</v>
      </c>
      <c r="G31" s="256"/>
      <c r="H31" s="255"/>
      <c r="I31" s="255"/>
      <c r="J31" s="255"/>
      <c r="K31" s="255"/>
      <c r="L31" s="255"/>
      <c r="M31" s="41"/>
    </row>
    <row r="32" spans="2:13" ht="15">
      <c r="B32" s="40" t="s">
        <v>25</v>
      </c>
      <c r="C32" s="63"/>
      <c r="D32" s="62"/>
      <c r="E32" s="255"/>
      <c r="F32" s="255"/>
      <c r="G32" s="256"/>
      <c r="H32" s="255"/>
      <c r="I32" s="255"/>
      <c r="J32" s="255"/>
      <c r="K32" s="255"/>
      <c r="L32" s="255"/>
      <c r="M32" s="41"/>
    </row>
    <row r="33" spans="2:13" ht="30">
      <c r="B33" s="169" t="s">
        <v>276</v>
      </c>
      <c r="C33" s="62">
        <v>231</v>
      </c>
      <c r="D33" s="62">
        <v>851</v>
      </c>
      <c r="E33" s="255">
        <f>F33+K33+H33</f>
        <v>2791000</v>
      </c>
      <c r="F33" s="255">
        <v>2791000</v>
      </c>
      <c r="G33" s="256"/>
      <c r="H33" s="255"/>
      <c r="I33" s="255"/>
      <c r="J33" s="255"/>
      <c r="K33" s="255"/>
      <c r="L33" s="255"/>
      <c r="M33" s="41"/>
    </row>
    <row r="34" spans="2:13" ht="15">
      <c r="B34" s="169" t="s">
        <v>277</v>
      </c>
      <c r="C34" s="62">
        <v>232</v>
      </c>
      <c r="D34" s="62">
        <v>852</v>
      </c>
      <c r="E34" s="255">
        <v>0</v>
      </c>
      <c r="F34" s="255">
        <v>15500</v>
      </c>
      <c r="G34" s="256"/>
      <c r="H34" s="255"/>
      <c r="I34" s="255"/>
      <c r="J34" s="255"/>
      <c r="K34" s="255"/>
      <c r="L34" s="255"/>
      <c r="M34" s="41"/>
    </row>
    <row r="35" spans="2:13" ht="45">
      <c r="B35" s="169" t="s">
        <v>278</v>
      </c>
      <c r="C35" s="62">
        <v>233</v>
      </c>
      <c r="D35" s="62">
        <v>853</v>
      </c>
      <c r="E35" s="255">
        <f>F35+K35+H35</f>
        <v>25000</v>
      </c>
      <c r="F35" s="255">
        <v>25000</v>
      </c>
      <c r="G35" s="256"/>
      <c r="H35" s="255"/>
      <c r="I35" s="255"/>
      <c r="J35" s="255"/>
      <c r="K35" s="255"/>
      <c r="L35" s="255"/>
      <c r="M35" s="41"/>
    </row>
    <row r="36" spans="2:13" ht="33.75" customHeight="1">
      <c r="B36" s="57" t="s">
        <v>127</v>
      </c>
      <c r="C36" s="62">
        <v>240</v>
      </c>
      <c r="D36" s="62"/>
      <c r="E36" s="255"/>
      <c r="F36" s="255"/>
      <c r="G36" s="256"/>
      <c r="H36" s="255"/>
      <c r="I36" s="255"/>
      <c r="J36" s="255"/>
      <c r="K36" s="255"/>
      <c r="L36" s="255"/>
      <c r="M36" s="41"/>
    </row>
    <row r="37" spans="2:13" ht="45">
      <c r="B37" s="57" t="s">
        <v>28</v>
      </c>
      <c r="C37" s="62">
        <v>250</v>
      </c>
      <c r="D37" s="62"/>
      <c r="E37" s="255"/>
      <c r="F37" s="255"/>
      <c r="G37" s="256"/>
      <c r="H37" s="255"/>
      <c r="I37" s="255"/>
      <c r="J37" s="255"/>
      <c r="K37" s="255"/>
      <c r="L37" s="255"/>
      <c r="M37" s="41"/>
    </row>
    <row r="38" spans="2:13" ht="39" customHeight="1">
      <c r="B38" s="57" t="s">
        <v>29</v>
      </c>
      <c r="C38" s="62">
        <v>260</v>
      </c>
      <c r="D38" s="62">
        <v>244</v>
      </c>
      <c r="E38" s="255">
        <f>F38+K38+H38</f>
        <v>8969700</v>
      </c>
      <c r="F38" s="255">
        <v>6783600</v>
      </c>
      <c r="G38" s="255"/>
      <c r="H38" s="255">
        <v>1736100</v>
      </c>
      <c r="I38" s="255"/>
      <c r="J38" s="255"/>
      <c r="K38" s="255">
        <v>450000</v>
      </c>
      <c r="L38" s="255"/>
      <c r="M38" s="41"/>
    </row>
    <row r="39" spans="2:13" ht="30">
      <c r="B39" s="57" t="s">
        <v>30</v>
      </c>
      <c r="C39" s="62">
        <v>300</v>
      </c>
      <c r="D39" s="62" t="s">
        <v>16</v>
      </c>
      <c r="E39" s="255"/>
      <c r="F39" s="255"/>
      <c r="G39" s="256"/>
      <c r="H39" s="255"/>
      <c r="I39" s="255"/>
      <c r="J39" s="255"/>
      <c r="K39" s="255"/>
      <c r="L39" s="255"/>
      <c r="M39" s="41"/>
    </row>
    <row r="40" spans="2:13" ht="15">
      <c r="B40" s="40" t="s">
        <v>25</v>
      </c>
      <c r="C40" s="364">
        <v>310</v>
      </c>
      <c r="D40" s="364"/>
      <c r="E40" s="375"/>
      <c r="F40" s="373"/>
      <c r="G40" s="363"/>
      <c r="H40" s="375"/>
      <c r="I40" s="375"/>
      <c r="J40" s="375"/>
      <c r="K40" s="375"/>
      <c r="L40" s="373"/>
      <c r="M40" s="41"/>
    </row>
    <row r="41" spans="2:13" ht="16.5" customHeight="1">
      <c r="B41" s="57" t="s">
        <v>31</v>
      </c>
      <c r="C41" s="364"/>
      <c r="D41" s="364"/>
      <c r="E41" s="375"/>
      <c r="F41" s="374"/>
      <c r="G41" s="363"/>
      <c r="H41" s="375"/>
      <c r="I41" s="375"/>
      <c r="J41" s="375"/>
      <c r="K41" s="375"/>
      <c r="L41" s="374"/>
      <c r="M41" s="41"/>
    </row>
    <row r="42" spans="2:13" ht="15">
      <c r="B42" s="57" t="s">
        <v>32</v>
      </c>
      <c r="C42" s="62">
        <v>320</v>
      </c>
      <c r="D42" s="62"/>
      <c r="E42" s="255"/>
      <c r="F42" s="255"/>
      <c r="G42" s="256"/>
      <c r="H42" s="255"/>
      <c r="I42" s="255"/>
      <c r="J42" s="255"/>
      <c r="K42" s="255"/>
      <c r="L42" s="255"/>
      <c r="M42" s="41"/>
    </row>
    <row r="43" spans="2:13" ht="30">
      <c r="B43" s="57" t="s">
        <v>33</v>
      </c>
      <c r="C43" s="62">
        <v>400</v>
      </c>
      <c r="D43" s="62"/>
      <c r="E43" s="255"/>
      <c r="F43" s="255"/>
      <c r="G43" s="256"/>
      <c r="H43" s="255"/>
      <c r="I43" s="255"/>
      <c r="J43" s="255"/>
      <c r="K43" s="255"/>
      <c r="L43" s="255"/>
      <c r="M43" s="41"/>
    </row>
    <row r="44" spans="2:13" ht="15.75" customHeight="1">
      <c r="B44" s="40" t="s">
        <v>25</v>
      </c>
      <c r="C44" s="364">
        <v>410</v>
      </c>
      <c r="D44" s="364"/>
      <c r="E44" s="375"/>
      <c r="F44" s="373"/>
      <c r="G44" s="363"/>
      <c r="H44" s="375"/>
      <c r="I44" s="375"/>
      <c r="J44" s="375"/>
      <c r="K44" s="375"/>
      <c r="L44" s="373"/>
      <c r="M44" s="41"/>
    </row>
    <row r="45" spans="2:13" ht="30">
      <c r="B45" s="57" t="s">
        <v>34</v>
      </c>
      <c r="C45" s="364"/>
      <c r="D45" s="364"/>
      <c r="E45" s="375"/>
      <c r="F45" s="374"/>
      <c r="G45" s="363"/>
      <c r="H45" s="375"/>
      <c r="I45" s="375"/>
      <c r="J45" s="375"/>
      <c r="K45" s="375"/>
      <c r="L45" s="374"/>
      <c r="M45" s="41"/>
    </row>
    <row r="46" spans="2:13" ht="15">
      <c r="B46" s="57" t="s">
        <v>35</v>
      </c>
      <c r="C46" s="62">
        <v>420</v>
      </c>
      <c r="D46" s="62"/>
      <c r="E46" s="255"/>
      <c r="F46" s="255"/>
      <c r="G46" s="256"/>
      <c r="H46" s="255"/>
      <c r="I46" s="255"/>
      <c r="J46" s="255"/>
      <c r="K46" s="255"/>
      <c r="L46" s="255"/>
      <c r="M46" s="41"/>
    </row>
    <row r="47" spans="2:13" ht="30">
      <c r="B47" s="57" t="s">
        <v>36</v>
      </c>
      <c r="C47" s="62">
        <v>500</v>
      </c>
      <c r="D47" s="62" t="s">
        <v>16</v>
      </c>
      <c r="E47" s="255">
        <f>F47+K47</f>
        <v>21581.010000000002</v>
      </c>
      <c r="F47" s="255">
        <v>223.36</v>
      </c>
      <c r="G47" s="256"/>
      <c r="H47" s="255"/>
      <c r="I47" s="255"/>
      <c r="J47" s="255"/>
      <c r="K47" s="255">
        <v>21357.65</v>
      </c>
      <c r="L47" s="255"/>
      <c r="M47" s="41"/>
    </row>
    <row r="48" spans="2:13" ht="30">
      <c r="B48" s="57" t="s">
        <v>37</v>
      </c>
      <c r="C48" s="62">
        <v>600</v>
      </c>
      <c r="D48" s="62" t="s">
        <v>16</v>
      </c>
      <c r="E48" s="255">
        <f>F48+K48</f>
        <v>21581.010000000002</v>
      </c>
      <c r="F48" s="255">
        <v>223.36</v>
      </c>
      <c r="G48" s="256"/>
      <c r="H48" s="255"/>
      <c r="I48" s="255"/>
      <c r="J48" s="255"/>
      <c r="K48" s="255">
        <v>21357.65</v>
      </c>
      <c r="L48" s="255"/>
      <c r="M48" s="41"/>
    </row>
    <row r="49" spans="5:13" ht="15">
      <c r="E49" s="81"/>
      <c r="F49" s="81"/>
      <c r="G49" s="5"/>
      <c r="H49" s="5"/>
      <c r="I49" s="5"/>
      <c r="J49" s="5"/>
      <c r="K49" s="81"/>
      <c r="L49" s="5"/>
      <c r="M49" s="41"/>
    </row>
    <row r="50" spans="5:13" ht="15">
      <c r="E50" s="81"/>
      <c r="F50" s="81"/>
      <c r="G50" s="5"/>
      <c r="H50" s="5"/>
      <c r="I50" s="5"/>
      <c r="J50" s="5"/>
      <c r="K50" s="81"/>
      <c r="L50" s="5"/>
      <c r="M50" s="41"/>
    </row>
    <row r="51" spans="5:13" ht="15">
      <c r="E51" s="81"/>
      <c r="F51" s="81"/>
      <c r="G51" s="5"/>
      <c r="H51" s="5"/>
      <c r="I51" s="5"/>
      <c r="J51" s="5"/>
      <c r="K51" s="81"/>
      <c r="L51" s="5"/>
      <c r="M51" s="41"/>
    </row>
    <row r="52" spans="5:13" ht="15">
      <c r="E52" s="81"/>
      <c r="F52" s="81"/>
      <c r="G52" s="5"/>
      <c r="H52" s="5"/>
      <c r="I52" s="5"/>
      <c r="J52" s="5"/>
      <c r="K52" s="81"/>
      <c r="L52" s="5"/>
      <c r="M52" s="41"/>
    </row>
    <row r="53" spans="5:13" ht="15">
      <c r="E53" s="81"/>
      <c r="F53" s="81"/>
      <c r="G53" s="5"/>
      <c r="H53" s="5"/>
      <c r="I53" s="5"/>
      <c r="J53" s="5"/>
      <c r="K53" s="81"/>
      <c r="L53" s="5"/>
      <c r="M53" s="41"/>
    </row>
    <row r="54" spans="5:13" ht="15">
      <c r="E54" s="81"/>
      <c r="F54" s="81"/>
      <c r="G54" s="5"/>
      <c r="H54" s="5"/>
      <c r="I54" s="5"/>
      <c r="J54" s="5"/>
      <c r="K54" s="81"/>
      <c r="L54" s="5"/>
      <c r="M54" s="41"/>
    </row>
    <row r="55" spans="5:13" ht="15">
      <c r="E55" s="81"/>
      <c r="F55" s="81"/>
      <c r="G55" s="5"/>
      <c r="H55" s="5"/>
      <c r="I55" s="5"/>
      <c r="J55" s="5"/>
      <c r="K55" s="81"/>
      <c r="L55" s="5"/>
      <c r="M55" s="41"/>
    </row>
    <row r="56" spans="5:13" ht="15">
      <c r="E56" s="81"/>
      <c r="F56" s="81"/>
      <c r="G56" s="5"/>
      <c r="H56" s="5"/>
      <c r="I56" s="5"/>
      <c r="J56" s="5"/>
      <c r="K56" s="81"/>
      <c r="L56" s="5"/>
      <c r="M56" s="41"/>
    </row>
    <row r="57" spans="5:13" ht="15">
      <c r="E57" s="81"/>
      <c r="F57" s="81"/>
      <c r="G57" s="5"/>
      <c r="H57" s="5"/>
      <c r="I57" s="5"/>
      <c r="J57" s="5"/>
      <c r="K57" s="81"/>
      <c r="L57" s="5"/>
      <c r="M57" s="41"/>
    </row>
  </sheetData>
  <sheetProtection/>
  <mergeCells count="56">
    <mergeCell ref="K44:K45"/>
    <mergeCell ref="L44:L45"/>
    <mergeCell ref="K40:K41"/>
    <mergeCell ref="L40:L41"/>
    <mergeCell ref="C44:C45"/>
    <mergeCell ref="D44:D45"/>
    <mergeCell ref="E44:E45"/>
    <mergeCell ref="F44:F45"/>
    <mergeCell ref="J40:J41"/>
    <mergeCell ref="G44:G45"/>
    <mergeCell ref="H44:H45"/>
    <mergeCell ref="I44:I45"/>
    <mergeCell ref="J44:J45"/>
    <mergeCell ref="J24:J25"/>
    <mergeCell ref="K24:K25"/>
    <mergeCell ref="L24:L25"/>
    <mergeCell ref="C40:C41"/>
    <mergeCell ref="D40:D41"/>
    <mergeCell ref="E40:E41"/>
    <mergeCell ref="F40:F41"/>
    <mergeCell ref="G40:G41"/>
    <mergeCell ref="H40:H41"/>
    <mergeCell ref="I40:I41"/>
    <mergeCell ref="F8:L8"/>
    <mergeCell ref="J9:J10"/>
    <mergeCell ref="K9:L9"/>
    <mergeCell ref="C24:C25"/>
    <mergeCell ref="D24:D25"/>
    <mergeCell ref="E24:E25"/>
    <mergeCell ref="F24:F25"/>
    <mergeCell ref="G24:G25"/>
    <mergeCell ref="H24:H25"/>
    <mergeCell ref="I24:I25"/>
    <mergeCell ref="A5:L5"/>
    <mergeCell ref="E7:L7"/>
    <mergeCell ref="B7:B10"/>
    <mergeCell ref="C7:C10"/>
    <mergeCell ref="G9:G10"/>
    <mergeCell ref="H9:H10"/>
    <mergeCell ref="I9:I10"/>
    <mergeCell ref="D7:D10"/>
    <mergeCell ref="E8:E10"/>
    <mergeCell ref="F9:F10"/>
    <mergeCell ref="A1:L1"/>
    <mergeCell ref="A2:L2"/>
    <mergeCell ref="A3:L3"/>
    <mergeCell ref="A4:L4"/>
    <mergeCell ref="C13:C14"/>
    <mergeCell ref="E13:E14"/>
    <mergeCell ref="F13:F14"/>
    <mergeCell ref="L13:L14"/>
    <mergeCell ref="H13:H14"/>
    <mergeCell ref="I13:I14"/>
    <mergeCell ref="K13:K14"/>
    <mergeCell ref="J13:J14"/>
    <mergeCell ref="G13:G14"/>
  </mergeCells>
  <hyperlinks>
    <hyperlink ref="H9" r:id="rId1" display="consultantplus://offline/ref=1BF242F4A6F15E814FFDA8BA8883EDE30F4271FE77F4760EED3F2D51CFF7ACAEBC7E84A718462B3AK"/>
  </hyperlinks>
  <printOptions/>
  <pageMargins left="0.3937007874015748" right="0.3937007874015748" top="0.1968503937007874" bottom="0.1968503937007874" header="0.5118110236220472" footer="0.5118110236220472"/>
  <pageSetup fitToHeight="2" horizontalDpi="600" verticalDpi="600" orientation="landscape" paperSize="9" scale="81" r:id="rId2"/>
  <rowBreaks count="1" manualBreakCount="1">
    <brk id="2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M56"/>
  <sheetViews>
    <sheetView tabSelected="1" view="pageBreakPreview" zoomScale="60" zoomScaleNormal="85" zoomScalePageLayoutView="0" workbookViewId="0" topLeftCell="B10">
      <selection activeCell="D27" sqref="D27:F27"/>
    </sheetView>
  </sheetViews>
  <sheetFormatPr defaultColWidth="9.125" defaultRowHeight="12.75"/>
  <cols>
    <col min="1" max="1" width="9.125" style="39" hidden="1" customWidth="1"/>
    <col min="2" max="2" width="28.00390625" style="39" customWidth="1"/>
    <col min="3" max="3" width="9.125" style="39" customWidth="1"/>
    <col min="4" max="4" width="13.625" style="166" customWidth="1"/>
    <col min="5" max="5" width="14.75390625" style="60" customWidth="1"/>
    <col min="6" max="6" width="14.75390625" style="82" customWidth="1"/>
    <col min="7" max="7" width="14.75390625" style="3" customWidth="1"/>
    <col min="8" max="8" width="13.75390625" style="3" customWidth="1"/>
    <col min="9" max="9" width="12.00390625" style="3" customWidth="1"/>
    <col min="10" max="10" width="11.875" style="3" customWidth="1"/>
    <col min="11" max="11" width="14.375" style="82" customWidth="1"/>
    <col min="12" max="12" width="13.875" style="3" customWidth="1"/>
    <col min="13" max="13" width="17.625" style="39" customWidth="1"/>
    <col min="14" max="16384" width="9.125" style="39" customWidth="1"/>
  </cols>
  <sheetData>
    <row r="1" spans="1:12" ht="21.75" customHeight="1">
      <c r="A1" s="358" t="s">
        <v>319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2" ht="12.75" customHeight="1">
      <c r="A2" s="359" t="s">
        <v>1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spans="1:12" ht="12.75" customHeight="1">
      <c r="A3" s="359" t="s">
        <v>2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</row>
    <row r="4" spans="1:12" ht="18" customHeight="1">
      <c r="A4" s="359" t="s">
        <v>362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</row>
    <row r="5" spans="1:12" ht="15">
      <c r="A5" s="362"/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</row>
    <row r="6" spans="2:12" s="51" customFormat="1" ht="30" customHeight="1">
      <c r="B6" s="353" t="s">
        <v>3</v>
      </c>
      <c r="C6" s="353" t="s">
        <v>4</v>
      </c>
      <c r="D6" s="353" t="s">
        <v>5</v>
      </c>
      <c r="E6" s="360" t="s">
        <v>6</v>
      </c>
      <c r="F6" s="360"/>
      <c r="G6" s="360"/>
      <c r="H6" s="360"/>
      <c r="I6" s="360"/>
      <c r="J6" s="360"/>
      <c r="K6" s="360"/>
      <c r="L6" s="360"/>
    </row>
    <row r="7" spans="2:12" s="51" customFormat="1" ht="15">
      <c r="B7" s="354"/>
      <c r="C7" s="354"/>
      <c r="D7" s="354"/>
      <c r="E7" s="378" t="s">
        <v>7</v>
      </c>
      <c r="F7" s="361" t="s">
        <v>8</v>
      </c>
      <c r="G7" s="361"/>
      <c r="H7" s="361"/>
      <c r="I7" s="361"/>
      <c r="J7" s="361"/>
      <c r="K7" s="361"/>
      <c r="L7" s="361"/>
    </row>
    <row r="8" spans="2:12" s="51" customFormat="1" ht="169.5" customHeight="1">
      <c r="B8" s="354"/>
      <c r="C8" s="354"/>
      <c r="D8" s="354"/>
      <c r="E8" s="379"/>
      <c r="F8" s="371" t="s">
        <v>132</v>
      </c>
      <c r="G8" s="356" t="s">
        <v>9</v>
      </c>
      <c r="H8" s="376" t="s">
        <v>10</v>
      </c>
      <c r="I8" s="356" t="s">
        <v>11</v>
      </c>
      <c r="J8" s="356" t="s">
        <v>12</v>
      </c>
      <c r="K8" s="361" t="s">
        <v>13</v>
      </c>
      <c r="L8" s="361"/>
    </row>
    <row r="9" spans="2:12" s="51" customFormat="1" ht="21.75" customHeight="1">
      <c r="B9" s="355"/>
      <c r="C9" s="355"/>
      <c r="D9" s="355"/>
      <c r="E9" s="380"/>
      <c r="F9" s="372"/>
      <c r="G9" s="357"/>
      <c r="H9" s="377"/>
      <c r="I9" s="357"/>
      <c r="J9" s="357"/>
      <c r="K9" s="28" t="s">
        <v>7</v>
      </c>
      <c r="L9" s="28" t="s">
        <v>14</v>
      </c>
    </row>
    <row r="10" spans="2:12" s="61" customFormat="1" ht="15">
      <c r="B10" s="84">
        <v>1</v>
      </c>
      <c r="C10" s="84">
        <v>2</v>
      </c>
      <c r="D10" s="84">
        <v>3</v>
      </c>
      <c r="E10" s="84">
        <v>4</v>
      </c>
      <c r="F10" s="251">
        <v>5</v>
      </c>
      <c r="G10" s="252" t="s">
        <v>231</v>
      </c>
      <c r="H10" s="251">
        <v>6</v>
      </c>
      <c r="I10" s="251">
        <v>7</v>
      </c>
      <c r="J10" s="251">
        <v>8</v>
      </c>
      <c r="K10" s="251">
        <v>9</v>
      </c>
      <c r="L10" s="252" t="s">
        <v>133</v>
      </c>
    </row>
    <row r="11" spans="2:13" s="60" customFormat="1" ht="28.5">
      <c r="B11" s="65" t="s">
        <v>15</v>
      </c>
      <c r="C11" s="66">
        <v>100</v>
      </c>
      <c r="D11" s="66" t="s">
        <v>16</v>
      </c>
      <c r="E11" s="253">
        <f>F11+K11+H11</f>
        <v>36570400</v>
      </c>
      <c r="F11" s="253">
        <f>SUM(F14)</f>
        <v>34134300</v>
      </c>
      <c r="G11" s="253">
        <f>SUM(G14)</f>
        <v>0</v>
      </c>
      <c r="H11" s="253">
        <f>H17</f>
        <v>1736100</v>
      </c>
      <c r="I11" s="253">
        <f>I17</f>
        <v>0</v>
      </c>
      <c r="J11" s="253">
        <f>SUM(J14)</f>
        <v>0</v>
      </c>
      <c r="K11" s="253">
        <f>K14+K15+K16+K18+K19+K12</f>
        <v>700000</v>
      </c>
      <c r="L11" s="253"/>
      <c r="M11" s="69">
        <f>9328122+2390400+27712600+13105800</f>
        <v>52536922</v>
      </c>
    </row>
    <row r="12" spans="2:13" ht="15">
      <c r="B12" s="40" t="s">
        <v>8</v>
      </c>
      <c r="C12" s="364">
        <v>110</v>
      </c>
      <c r="D12" s="280"/>
      <c r="E12" s="365"/>
      <c r="F12" s="366"/>
      <c r="G12" s="363"/>
      <c r="H12" s="375" t="s">
        <v>16</v>
      </c>
      <c r="I12" s="375" t="s">
        <v>16</v>
      </c>
      <c r="J12" s="375" t="s">
        <v>16</v>
      </c>
      <c r="K12" s="365">
        <v>90000</v>
      </c>
      <c r="L12" s="373"/>
      <c r="M12" s="69">
        <f>E11-M11</f>
        <v>-15966522</v>
      </c>
    </row>
    <row r="13" spans="2:13" ht="15">
      <c r="B13" s="57" t="s">
        <v>17</v>
      </c>
      <c r="C13" s="364"/>
      <c r="D13" s="62">
        <v>121</v>
      </c>
      <c r="E13" s="365"/>
      <c r="F13" s="367"/>
      <c r="G13" s="363"/>
      <c r="H13" s="375"/>
      <c r="I13" s="375"/>
      <c r="J13" s="375"/>
      <c r="K13" s="365"/>
      <c r="L13" s="374"/>
      <c r="M13" s="41"/>
    </row>
    <row r="14" spans="2:13" ht="30">
      <c r="B14" s="57" t="s">
        <v>18</v>
      </c>
      <c r="C14" s="62">
        <v>120</v>
      </c>
      <c r="D14" s="62">
        <v>131</v>
      </c>
      <c r="E14" s="255">
        <f>F14+K14</f>
        <v>34634300</v>
      </c>
      <c r="F14" s="255">
        <v>34134300</v>
      </c>
      <c r="G14" s="256"/>
      <c r="H14" s="255" t="s">
        <v>16</v>
      </c>
      <c r="I14" s="255" t="s">
        <v>16</v>
      </c>
      <c r="J14" s="255"/>
      <c r="K14" s="255">
        <v>500000</v>
      </c>
      <c r="L14" s="255"/>
      <c r="M14" s="41"/>
    </row>
    <row r="15" spans="2:13" ht="75">
      <c r="B15" s="57" t="s">
        <v>363</v>
      </c>
      <c r="C15" s="62">
        <v>130</v>
      </c>
      <c r="D15" s="62">
        <v>135</v>
      </c>
      <c r="E15" s="255"/>
      <c r="F15" s="255"/>
      <c r="G15" s="256"/>
      <c r="H15" s="255" t="s">
        <v>16</v>
      </c>
      <c r="I15" s="255" t="s">
        <v>16</v>
      </c>
      <c r="J15" s="255" t="s">
        <v>16</v>
      </c>
      <c r="K15" s="255">
        <v>110000</v>
      </c>
      <c r="L15" s="255"/>
      <c r="M15" s="41"/>
    </row>
    <row r="16" spans="2:13" ht="76.5" customHeight="1">
      <c r="B16" s="57" t="s">
        <v>19</v>
      </c>
      <c r="C16" s="62">
        <v>140</v>
      </c>
      <c r="D16" s="62">
        <v>180</v>
      </c>
      <c r="E16" s="255"/>
      <c r="F16" s="255"/>
      <c r="G16" s="256"/>
      <c r="H16" s="255" t="s">
        <v>16</v>
      </c>
      <c r="I16" s="255" t="s">
        <v>16</v>
      </c>
      <c r="J16" s="255" t="s">
        <v>16</v>
      </c>
      <c r="K16" s="255"/>
      <c r="L16" s="255"/>
      <c r="M16" s="41"/>
    </row>
    <row r="17" spans="2:13" ht="35.25" customHeight="1">
      <c r="B17" s="57" t="s">
        <v>20</v>
      </c>
      <c r="C17" s="62">
        <v>150</v>
      </c>
      <c r="D17" s="62">
        <v>241</v>
      </c>
      <c r="E17" s="255">
        <f>F17+G17+H17+I17</f>
        <v>1736100</v>
      </c>
      <c r="F17" s="255"/>
      <c r="G17" s="256"/>
      <c r="H17" s="255">
        <v>1736100</v>
      </c>
      <c r="I17" s="255"/>
      <c r="J17" s="255" t="s">
        <v>16</v>
      </c>
      <c r="K17" s="255" t="s">
        <v>16</v>
      </c>
      <c r="L17" s="255"/>
      <c r="M17" s="41"/>
    </row>
    <row r="18" spans="2:13" ht="21" customHeight="1">
      <c r="B18" s="57" t="s">
        <v>21</v>
      </c>
      <c r="C18" s="62">
        <v>160</v>
      </c>
      <c r="D18" s="62"/>
      <c r="E18" s="255"/>
      <c r="F18" s="255"/>
      <c r="G18" s="256"/>
      <c r="H18" s="255" t="s">
        <v>16</v>
      </c>
      <c r="I18" s="255" t="s">
        <v>16</v>
      </c>
      <c r="J18" s="255" t="s">
        <v>16</v>
      </c>
      <c r="K18" s="255"/>
      <c r="L18" s="255"/>
      <c r="M18" s="41"/>
    </row>
    <row r="19" spans="2:13" ht="19.5" customHeight="1">
      <c r="B19" s="57" t="s">
        <v>22</v>
      </c>
      <c r="C19" s="62">
        <v>180</v>
      </c>
      <c r="D19" s="62" t="s">
        <v>16</v>
      </c>
      <c r="E19" s="255"/>
      <c r="F19" s="255"/>
      <c r="G19" s="256"/>
      <c r="H19" s="255" t="s">
        <v>16</v>
      </c>
      <c r="I19" s="255" t="s">
        <v>16</v>
      </c>
      <c r="J19" s="255" t="s">
        <v>16</v>
      </c>
      <c r="K19" s="255"/>
      <c r="L19" s="255"/>
      <c r="M19" s="41"/>
    </row>
    <row r="20" spans="2:13" ht="15">
      <c r="B20" s="57"/>
      <c r="C20" s="63"/>
      <c r="D20" s="62"/>
      <c r="E20" s="255"/>
      <c r="F20" s="255"/>
      <c r="G20" s="256"/>
      <c r="H20" s="255"/>
      <c r="I20" s="255"/>
      <c r="J20" s="255"/>
      <c r="K20" s="255"/>
      <c r="L20" s="255"/>
      <c r="M20" s="41"/>
    </row>
    <row r="21" spans="2:13" ht="28.5">
      <c r="B21" s="65" t="s">
        <v>23</v>
      </c>
      <c r="C21" s="66">
        <v>200</v>
      </c>
      <c r="D21" s="66" t="s">
        <v>16</v>
      </c>
      <c r="E21" s="253">
        <f>E22+E30+E37+E29</f>
        <v>36570400</v>
      </c>
      <c r="F21" s="253">
        <f>F22+F30+F37+F29</f>
        <v>34134300</v>
      </c>
      <c r="G21" s="253">
        <f>G22+G30+G36+G37+G41</f>
        <v>0</v>
      </c>
      <c r="H21" s="253">
        <f>H22+H30+H36+H37+H41</f>
        <v>1736100</v>
      </c>
      <c r="I21" s="253">
        <f>I22+I30+I36+I37+I41</f>
        <v>0</v>
      </c>
      <c r="J21" s="253">
        <f>J22+J30+J36+J37+J41</f>
        <v>0</v>
      </c>
      <c r="K21" s="253">
        <f>K22+K27+K36+K37+K38</f>
        <v>700000</v>
      </c>
      <c r="L21" s="253">
        <f>L22+L30+L36+L37+L41</f>
        <v>0</v>
      </c>
      <c r="M21" s="41"/>
    </row>
    <row r="22" spans="2:13" ht="30">
      <c r="B22" s="57" t="s">
        <v>24</v>
      </c>
      <c r="C22" s="62">
        <v>210</v>
      </c>
      <c r="D22" s="62">
        <v>110</v>
      </c>
      <c r="E22" s="255">
        <f>F22+K22+H22</f>
        <v>24651300</v>
      </c>
      <c r="F22" s="255">
        <f>F23+F25+F26</f>
        <v>24401300</v>
      </c>
      <c r="G22" s="255"/>
      <c r="H22" s="255"/>
      <c r="I22" s="255"/>
      <c r="J22" s="255"/>
      <c r="K22" s="255">
        <f>K23+K25+K26</f>
        <v>250000</v>
      </c>
      <c r="L22" s="255"/>
      <c r="M22" s="41"/>
    </row>
    <row r="23" spans="2:13" ht="15">
      <c r="B23" s="40" t="s">
        <v>25</v>
      </c>
      <c r="C23" s="364">
        <v>211</v>
      </c>
      <c r="D23" s="364">
        <v>111</v>
      </c>
      <c r="E23" s="375">
        <f>F23+K23+H23</f>
        <v>18866700</v>
      </c>
      <c r="F23" s="373">
        <f>18756700-F29</f>
        <v>18666700</v>
      </c>
      <c r="G23" s="363"/>
      <c r="H23" s="373"/>
      <c r="I23" s="373"/>
      <c r="J23" s="373"/>
      <c r="K23" s="373">
        <v>200000</v>
      </c>
      <c r="L23" s="373"/>
      <c r="M23" s="41"/>
    </row>
    <row r="24" spans="2:13" ht="19.5" customHeight="1">
      <c r="B24" s="57" t="s">
        <v>273</v>
      </c>
      <c r="C24" s="364"/>
      <c r="D24" s="364"/>
      <c r="E24" s="375"/>
      <c r="F24" s="374"/>
      <c r="G24" s="363"/>
      <c r="H24" s="374"/>
      <c r="I24" s="374"/>
      <c r="J24" s="374"/>
      <c r="K24" s="374"/>
      <c r="L24" s="374"/>
      <c r="M24" s="41">
        <f>1450626.93+12784791.77+669728.45+339067.04</f>
        <v>15244214.189999998</v>
      </c>
    </row>
    <row r="25" spans="2:13" ht="21" customHeight="1">
      <c r="B25" s="57" t="s">
        <v>275</v>
      </c>
      <c r="C25" s="62">
        <v>212</v>
      </c>
      <c r="D25" s="62">
        <v>112</v>
      </c>
      <c r="E25" s="255">
        <f>F25+K25+H25</f>
        <v>70000</v>
      </c>
      <c r="F25" s="254">
        <v>70000</v>
      </c>
      <c r="G25" s="256"/>
      <c r="H25" s="255"/>
      <c r="I25" s="255"/>
      <c r="J25" s="255"/>
      <c r="K25" s="255"/>
      <c r="L25" s="254"/>
      <c r="M25" s="41">
        <f>48429.6</f>
        <v>48429.6</v>
      </c>
    </row>
    <row r="26" spans="2:13" ht="31.5" customHeight="1">
      <c r="B26" s="57" t="s">
        <v>274</v>
      </c>
      <c r="C26" s="62">
        <v>213</v>
      </c>
      <c r="D26" s="62">
        <v>119</v>
      </c>
      <c r="E26" s="255">
        <f>F26+K26+H26</f>
        <v>5714600</v>
      </c>
      <c r="F26" s="254">
        <v>5664600</v>
      </c>
      <c r="G26" s="256"/>
      <c r="H26" s="255"/>
      <c r="I26" s="255"/>
      <c r="J26" s="255"/>
      <c r="K26" s="255">
        <v>50000</v>
      </c>
      <c r="L26" s="254"/>
      <c r="M26" s="41">
        <f>201819.03+104290.18+3843033.23+436602.07</f>
        <v>4585744.51</v>
      </c>
    </row>
    <row r="27" spans="2:13" ht="30">
      <c r="B27" s="57" t="s">
        <v>26</v>
      </c>
      <c r="C27" s="62">
        <v>220</v>
      </c>
      <c r="D27" s="62">
        <v>110</v>
      </c>
      <c r="E27" s="255">
        <v>90000</v>
      </c>
      <c r="F27" s="255">
        <v>90000</v>
      </c>
      <c r="G27" s="256"/>
      <c r="H27" s="255"/>
      <c r="I27" s="255"/>
      <c r="J27" s="255"/>
      <c r="K27" s="255"/>
      <c r="L27" s="255"/>
      <c r="M27" s="41"/>
    </row>
    <row r="28" spans="2:13" ht="15">
      <c r="B28" s="40" t="s">
        <v>25</v>
      </c>
      <c r="C28" s="63"/>
      <c r="D28" s="62"/>
      <c r="E28" s="255"/>
      <c r="F28" s="255"/>
      <c r="G28" s="256"/>
      <c r="H28" s="255"/>
      <c r="I28" s="255"/>
      <c r="J28" s="255"/>
      <c r="K28" s="255"/>
      <c r="L28" s="255"/>
      <c r="M28" s="41"/>
    </row>
    <row r="29" spans="2:13" s="323" customFormat="1" ht="45">
      <c r="B29" s="324" t="s">
        <v>386</v>
      </c>
      <c r="C29" s="325">
        <v>221</v>
      </c>
      <c r="D29" s="325">
        <v>111</v>
      </c>
      <c r="E29" s="326">
        <f>F29+K29+H29</f>
        <v>90000</v>
      </c>
      <c r="F29" s="327">
        <v>90000</v>
      </c>
      <c r="G29" s="328"/>
      <c r="H29" s="327"/>
      <c r="I29" s="327"/>
      <c r="J29" s="327"/>
      <c r="K29" s="327"/>
      <c r="L29" s="326"/>
      <c r="M29" s="329"/>
    </row>
    <row r="30" spans="2:13" ht="30">
      <c r="B30" s="57" t="s">
        <v>27</v>
      </c>
      <c r="C30" s="62">
        <v>230</v>
      </c>
      <c r="D30" s="62">
        <v>850</v>
      </c>
      <c r="E30" s="255">
        <f>F30+K30+H30</f>
        <v>2831500</v>
      </c>
      <c r="F30" s="255">
        <f>F32+F33+F34</f>
        <v>2831500</v>
      </c>
      <c r="G30" s="256"/>
      <c r="H30" s="255"/>
      <c r="I30" s="255"/>
      <c r="J30" s="255"/>
      <c r="K30" s="255"/>
      <c r="L30" s="255"/>
      <c r="M30" s="41"/>
    </row>
    <row r="31" spans="2:13" ht="15">
      <c r="B31" s="40" t="s">
        <v>25</v>
      </c>
      <c r="C31" s="63"/>
      <c r="D31" s="62"/>
      <c r="E31" s="255"/>
      <c r="F31" s="255"/>
      <c r="G31" s="256"/>
      <c r="H31" s="255"/>
      <c r="I31" s="255"/>
      <c r="J31" s="255"/>
      <c r="K31" s="255"/>
      <c r="L31" s="255"/>
      <c r="M31" s="41"/>
    </row>
    <row r="32" spans="2:13" ht="30">
      <c r="B32" s="169" t="s">
        <v>276</v>
      </c>
      <c r="C32" s="62">
        <v>231</v>
      </c>
      <c r="D32" s="62">
        <v>851</v>
      </c>
      <c r="E32" s="255">
        <f>F32+K32+H32</f>
        <v>2791000</v>
      </c>
      <c r="F32" s="255">
        <v>2791000</v>
      </c>
      <c r="G32" s="256"/>
      <c r="H32" s="255"/>
      <c r="I32" s="255"/>
      <c r="J32" s="255"/>
      <c r="K32" s="255"/>
      <c r="L32" s="255"/>
      <c r="M32" s="41"/>
    </row>
    <row r="33" spans="2:13" ht="15">
      <c r="B33" s="169" t="s">
        <v>277</v>
      </c>
      <c r="C33" s="62">
        <v>232</v>
      </c>
      <c r="D33" s="62">
        <v>852</v>
      </c>
      <c r="E33" s="255">
        <v>0</v>
      </c>
      <c r="F33" s="255">
        <v>15500</v>
      </c>
      <c r="G33" s="256"/>
      <c r="H33" s="255"/>
      <c r="I33" s="255"/>
      <c r="J33" s="255"/>
      <c r="K33" s="255"/>
      <c r="L33" s="255"/>
      <c r="M33" s="41"/>
    </row>
    <row r="34" spans="2:13" ht="45">
      <c r="B34" s="169" t="s">
        <v>278</v>
      </c>
      <c r="C34" s="62">
        <v>233</v>
      </c>
      <c r="D34" s="62">
        <v>853</v>
      </c>
      <c r="E34" s="255">
        <f>F34+K34+H34</f>
        <v>25000</v>
      </c>
      <c r="F34" s="255">
        <v>25000</v>
      </c>
      <c r="G34" s="256"/>
      <c r="H34" s="255"/>
      <c r="I34" s="255"/>
      <c r="J34" s="255"/>
      <c r="K34" s="255"/>
      <c r="L34" s="255"/>
      <c r="M34" s="41"/>
    </row>
    <row r="35" spans="2:13" ht="33.75" customHeight="1">
      <c r="B35" s="57" t="s">
        <v>127</v>
      </c>
      <c r="C35" s="62">
        <v>240</v>
      </c>
      <c r="D35" s="62"/>
      <c r="E35" s="255"/>
      <c r="F35" s="255"/>
      <c r="G35" s="256"/>
      <c r="H35" s="255"/>
      <c r="I35" s="255"/>
      <c r="J35" s="255"/>
      <c r="K35" s="255"/>
      <c r="L35" s="255"/>
      <c r="M35" s="41"/>
    </row>
    <row r="36" spans="2:13" ht="45">
      <c r="B36" s="57" t="s">
        <v>28</v>
      </c>
      <c r="C36" s="62">
        <v>250</v>
      </c>
      <c r="D36" s="62"/>
      <c r="E36" s="255"/>
      <c r="F36" s="255"/>
      <c r="G36" s="256"/>
      <c r="H36" s="255"/>
      <c r="I36" s="255"/>
      <c r="J36" s="255"/>
      <c r="K36" s="255"/>
      <c r="L36" s="255"/>
      <c r="M36" s="41"/>
    </row>
    <row r="37" spans="2:13" ht="39" customHeight="1">
      <c r="B37" s="57" t="s">
        <v>29</v>
      </c>
      <c r="C37" s="62">
        <v>260</v>
      </c>
      <c r="D37" s="62">
        <v>244</v>
      </c>
      <c r="E37" s="255">
        <f>F37+K37+H37</f>
        <v>8997600</v>
      </c>
      <c r="F37" s="255">
        <v>6811500</v>
      </c>
      <c r="G37" s="255"/>
      <c r="H37" s="255">
        <v>1736100</v>
      </c>
      <c r="I37" s="255"/>
      <c r="J37" s="255"/>
      <c r="K37" s="255">
        <v>450000</v>
      </c>
      <c r="L37" s="255"/>
      <c r="M37" s="41"/>
    </row>
    <row r="38" spans="2:13" ht="30">
      <c r="B38" s="57" t="s">
        <v>30</v>
      </c>
      <c r="C38" s="62">
        <v>300</v>
      </c>
      <c r="D38" s="62" t="s">
        <v>16</v>
      </c>
      <c r="E38" s="255"/>
      <c r="F38" s="255"/>
      <c r="G38" s="256"/>
      <c r="H38" s="255"/>
      <c r="I38" s="255"/>
      <c r="J38" s="255"/>
      <c r="K38" s="255"/>
      <c r="L38" s="255"/>
      <c r="M38" s="41"/>
    </row>
    <row r="39" spans="2:13" ht="15">
      <c r="B39" s="40" t="s">
        <v>25</v>
      </c>
      <c r="C39" s="364">
        <v>310</v>
      </c>
      <c r="D39" s="364"/>
      <c r="E39" s="375"/>
      <c r="F39" s="373"/>
      <c r="G39" s="363"/>
      <c r="H39" s="375"/>
      <c r="I39" s="375"/>
      <c r="J39" s="375"/>
      <c r="K39" s="375"/>
      <c r="L39" s="373"/>
      <c r="M39" s="41"/>
    </row>
    <row r="40" spans="2:13" ht="16.5" customHeight="1">
      <c r="B40" s="57" t="s">
        <v>31</v>
      </c>
      <c r="C40" s="364"/>
      <c r="D40" s="364"/>
      <c r="E40" s="375"/>
      <c r="F40" s="374"/>
      <c r="G40" s="363"/>
      <c r="H40" s="375"/>
      <c r="I40" s="375"/>
      <c r="J40" s="375"/>
      <c r="K40" s="375"/>
      <c r="L40" s="374"/>
      <c r="M40" s="41"/>
    </row>
    <row r="41" spans="2:13" ht="15">
      <c r="B41" s="57" t="s">
        <v>32</v>
      </c>
      <c r="C41" s="62">
        <v>320</v>
      </c>
      <c r="D41" s="62"/>
      <c r="E41" s="255"/>
      <c r="F41" s="255"/>
      <c r="G41" s="256"/>
      <c r="H41" s="255"/>
      <c r="I41" s="255"/>
      <c r="J41" s="255"/>
      <c r="K41" s="255"/>
      <c r="L41" s="255"/>
      <c r="M41" s="41"/>
    </row>
    <row r="42" spans="2:13" ht="30">
      <c r="B42" s="57" t="s">
        <v>33</v>
      </c>
      <c r="C42" s="62">
        <v>400</v>
      </c>
      <c r="D42" s="62"/>
      <c r="E42" s="255"/>
      <c r="F42" s="255"/>
      <c r="G42" s="256"/>
      <c r="H42" s="255"/>
      <c r="I42" s="255"/>
      <c r="J42" s="255"/>
      <c r="K42" s="255"/>
      <c r="L42" s="255"/>
      <c r="M42" s="41"/>
    </row>
    <row r="43" spans="2:13" ht="15.75" customHeight="1">
      <c r="B43" s="40" t="s">
        <v>25</v>
      </c>
      <c r="C43" s="364">
        <v>410</v>
      </c>
      <c r="D43" s="364"/>
      <c r="E43" s="375"/>
      <c r="F43" s="373"/>
      <c r="G43" s="363"/>
      <c r="H43" s="375"/>
      <c r="I43" s="375"/>
      <c r="J43" s="375"/>
      <c r="K43" s="375"/>
      <c r="L43" s="373"/>
      <c r="M43" s="41"/>
    </row>
    <row r="44" spans="2:13" ht="30">
      <c r="B44" s="57" t="s">
        <v>34</v>
      </c>
      <c r="C44" s="364"/>
      <c r="D44" s="364"/>
      <c r="E44" s="375"/>
      <c r="F44" s="374"/>
      <c r="G44" s="363"/>
      <c r="H44" s="375"/>
      <c r="I44" s="375"/>
      <c r="J44" s="375"/>
      <c r="K44" s="375"/>
      <c r="L44" s="374"/>
      <c r="M44" s="41"/>
    </row>
    <row r="45" spans="2:13" ht="15">
      <c r="B45" s="57" t="s">
        <v>35</v>
      </c>
      <c r="C45" s="62">
        <v>420</v>
      </c>
      <c r="D45" s="62"/>
      <c r="E45" s="255"/>
      <c r="F45" s="255"/>
      <c r="G45" s="256"/>
      <c r="H45" s="255"/>
      <c r="I45" s="255"/>
      <c r="J45" s="255"/>
      <c r="K45" s="255"/>
      <c r="L45" s="255"/>
      <c r="M45" s="41"/>
    </row>
    <row r="46" spans="2:13" ht="30">
      <c r="B46" s="57" t="s">
        <v>36</v>
      </c>
      <c r="C46" s="62">
        <v>500</v>
      </c>
      <c r="D46" s="62" t="s">
        <v>16</v>
      </c>
      <c r="E46" s="255">
        <f>F46+K46</f>
        <v>21581.010000000002</v>
      </c>
      <c r="F46" s="255">
        <v>223.36</v>
      </c>
      <c r="G46" s="256"/>
      <c r="H46" s="255"/>
      <c r="I46" s="255"/>
      <c r="J46" s="255"/>
      <c r="K46" s="255">
        <v>21357.65</v>
      </c>
      <c r="L46" s="255"/>
      <c r="M46" s="41"/>
    </row>
    <row r="47" spans="2:13" ht="30">
      <c r="B47" s="57" t="s">
        <v>37</v>
      </c>
      <c r="C47" s="62">
        <v>600</v>
      </c>
      <c r="D47" s="62" t="s">
        <v>16</v>
      </c>
      <c r="E47" s="255">
        <f>F47+K47</f>
        <v>21581.010000000002</v>
      </c>
      <c r="F47" s="255">
        <v>223.36</v>
      </c>
      <c r="G47" s="256"/>
      <c r="H47" s="255"/>
      <c r="I47" s="255"/>
      <c r="J47" s="255"/>
      <c r="K47" s="255">
        <v>21357.65</v>
      </c>
      <c r="L47" s="255"/>
      <c r="M47" s="41"/>
    </row>
    <row r="48" spans="5:13" ht="15">
      <c r="E48" s="64"/>
      <c r="F48" s="81"/>
      <c r="G48" s="5"/>
      <c r="H48" s="5"/>
      <c r="I48" s="5"/>
      <c r="J48" s="5"/>
      <c r="K48" s="81"/>
      <c r="L48" s="5"/>
      <c r="M48" s="41"/>
    </row>
    <row r="49" spans="5:13" ht="15">
      <c r="E49" s="64"/>
      <c r="F49" s="81"/>
      <c r="G49" s="5"/>
      <c r="H49" s="5"/>
      <c r="I49" s="5"/>
      <c r="J49" s="5"/>
      <c r="K49" s="81"/>
      <c r="L49" s="5"/>
      <c r="M49" s="41"/>
    </row>
    <row r="50" spans="5:13" ht="15">
      <c r="E50" s="64"/>
      <c r="F50" s="81"/>
      <c r="G50" s="5"/>
      <c r="H50" s="5"/>
      <c r="I50" s="5"/>
      <c r="J50" s="5"/>
      <c r="K50" s="81"/>
      <c r="L50" s="5"/>
      <c r="M50" s="41"/>
    </row>
    <row r="51" spans="5:13" ht="15">
      <c r="E51" s="64"/>
      <c r="F51" s="81"/>
      <c r="G51" s="5"/>
      <c r="H51" s="5"/>
      <c r="I51" s="5"/>
      <c r="J51" s="5"/>
      <c r="K51" s="81"/>
      <c r="L51" s="5"/>
      <c r="M51" s="41"/>
    </row>
    <row r="52" spans="5:13" ht="15">
      <c r="E52" s="64"/>
      <c r="F52" s="81"/>
      <c r="G52" s="5"/>
      <c r="H52" s="5"/>
      <c r="I52" s="5"/>
      <c r="J52" s="5"/>
      <c r="K52" s="81"/>
      <c r="L52" s="5"/>
      <c r="M52" s="41"/>
    </row>
    <row r="53" spans="5:13" ht="15">
      <c r="E53" s="64"/>
      <c r="F53" s="81"/>
      <c r="G53" s="5"/>
      <c r="H53" s="5"/>
      <c r="I53" s="5"/>
      <c r="J53" s="5"/>
      <c r="K53" s="81"/>
      <c r="L53" s="5"/>
      <c r="M53" s="41"/>
    </row>
    <row r="54" spans="5:13" ht="15">
      <c r="E54" s="64"/>
      <c r="F54" s="81"/>
      <c r="G54" s="5"/>
      <c r="H54" s="5"/>
      <c r="I54" s="5"/>
      <c r="J54" s="5"/>
      <c r="K54" s="81"/>
      <c r="L54" s="5"/>
      <c r="M54" s="41"/>
    </row>
    <row r="55" spans="5:13" ht="15">
      <c r="E55" s="64"/>
      <c r="F55" s="81"/>
      <c r="G55" s="5"/>
      <c r="H55" s="5"/>
      <c r="I55" s="5"/>
      <c r="J55" s="5"/>
      <c r="K55" s="81"/>
      <c r="L55" s="5"/>
      <c r="M55" s="41"/>
    </row>
    <row r="56" spans="5:13" ht="15">
      <c r="E56" s="64"/>
      <c r="F56" s="81"/>
      <c r="G56" s="5"/>
      <c r="H56" s="5"/>
      <c r="I56" s="5"/>
      <c r="J56" s="5"/>
      <c r="K56" s="81"/>
      <c r="L56" s="5"/>
      <c r="M56" s="41"/>
    </row>
  </sheetData>
  <sheetProtection/>
  <mergeCells count="56">
    <mergeCell ref="K43:K44"/>
    <mergeCell ref="L43:L44"/>
    <mergeCell ref="K39:K40"/>
    <mergeCell ref="L39:L40"/>
    <mergeCell ref="C43:C44"/>
    <mergeCell ref="D43:D44"/>
    <mergeCell ref="E43:E44"/>
    <mergeCell ref="F43:F44"/>
    <mergeCell ref="G43:G44"/>
    <mergeCell ref="H43:H44"/>
    <mergeCell ref="I43:I44"/>
    <mergeCell ref="J43:J44"/>
    <mergeCell ref="K23:K24"/>
    <mergeCell ref="L23:L24"/>
    <mergeCell ref="C39:C40"/>
    <mergeCell ref="D39:D40"/>
    <mergeCell ref="E39:E40"/>
    <mergeCell ref="F39:F40"/>
    <mergeCell ref="G39:G40"/>
    <mergeCell ref="H39:H40"/>
    <mergeCell ref="I39:I40"/>
    <mergeCell ref="J39:J40"/>
    <mergeCell ref="G23:G24"/>
    <mergeCell ref="H23:H24"/>
    <mergeCell ref="I23:I24"/>
    <mergeCell ref="J23:J24"/>
    <mergeCell ref="C23:C24"/>
    <mergeCell ref="D23:D24"/>
    <mergeCell ref="E23:E24"/>
    <mergeCell ref="F23:F24"/>
    <mergeCell ref="F8:F9"/>
    <mergeCell ref="F7:L7"/>
    <mergeCell ref="J8:J9"/>
    <mergeCell ref="K8:L8"/>
    <mergeCell ref="G8:G9"/>
    <mergeCell ref="H8:H9"/>
    <mergeCell ref="I8:I9"/>
    <mergeCell ref="C12:C13"/>
    <mergeCell ref="E12:E13"/>
    <mergeCell ref="F12:F13"/>
    <mergeCell ref="L12:L13"/>
    <mergeCell ref="H12:H13"/>
    <mergeCell ref="K12:K13"/>
    <mergeCell ref="G12:G13"/>
    <mergeCell ref="I12:I13"/>
    <mergeCell ref="J12:J13"/>
    <mergeCell ref="A5:L5"/>
    <mergeCell ref="E6:L6"/>
    <mergeCell ref="B6:B9"/>
    <mergeCell ref="A1:L1"/>
    <mergeCell ref="A2:L2"/>
    <mergeCell ref="A3:L3"/>
    <mergeCell ref="A4:L4"/>
    <mergeCell ref="C6:C9"/>
    <mergeCell ref="D6:D9"/>
    <mergeCell ref="E7:E9"/>
  </mergeCells>
  <hyperlinks>
    <hyperlink ref="H8" r:id="rId1" display="consultantplus://offline/ref=1BF242F4A6F15E814FFDA8BA8883EDE30F4271FE77F4760EED3F2D51CFF7ACAEBC7E84A718462B3AK"/>
  </hyperlinks>
  <printOptions/>
  <pageMargins left="0.3937007874015748" right="0.3937007874015748" top="0.1968503937007874" bottom="0.1968503937007874" header="0.5118110236220472" footer="0.5118110236220472"/>
  <pageSetup fitToHeight="2" horizontalDpi="600" verticalDpi="600" orientation="landscape" paperSize="9" scale="80" r:id="rId2"/>
  <rowBreaks count="1" manualBreakCount="1">
    <brk id="2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="80" zoomScaleSheetLayoutView="80" zoomScalePageLayoutView="0" workbookViewId="0" topLeftCell="A1">
      <selection activeCell="I16" sqref="I16"/>
    </sheetView>
  </sheetViews>
  <sheetFormatPr defaultColWidth="9.125" defaultRowHeight="12.75"/>
  <cols>
    <col min="1" max="1" width="35.625" style="179" customWidth="1"/>
    <col min="2" max="3" width="9.125" style="3" customWidth="1"/>
    <col min="4" max="4" width="14.625" style="3" customWidth="1"/>
    <col min="5" max="9" width="13.625" style="3" customWidth="1"/>
    <col min="10" max="10" width="16.125" style="3" customWidth="1"/>
    <col min="11" max="11" width="13.625" style="3" customWidth="1"/>
    <col min="12" max="12" width="14.125" style="3" bestFit="1" customWidth="1"/>
    <col min="13" max="14" width="9.125" style="3" customWidth="1"/>
    <col min="15" max="15" width="21.375" style="3" customWidth="1"/>
    <col min="16" max="16" width="20.75390625" style="3" customWidth="1"/>
    <col min="17" max="16384" width="9.125" style="3" customWidth="1"/>
  </cols>
  <sheetData>
    <row r="1" spans="11:12" ht="15">
      <c r="K1" s="384" t="s">
        <v>318</v>
      </c>
      <c r="L1" s="384"/>
    </row>
    <row r="2" ht="15">
      <c r="A2" s="180"/>
    </row>
    <row r="3" spans="1:12" ht="15">
      <c r="A3" s="386" t="s">
        <v>175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</row>
    <row r="4" spans="1:12" ht="15">
      <c r="A4" s="386" t="s">
        <v>176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</row>
    <row r="5" spans="1:12" ht="15">
      <c r="A5" s="386" t="s">
        <v>364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</row>
    <row r="6" spans="1:12" ht="15">
      <c r="A6" s="1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5">
      <c r="A7" s="180"/>
      <c r="L7" s="171"/>
    </row>
    <row r="8" spans="1:12" ht="15">
      <c r="A8" s="361" t="s">
        <v>3</v>
      </c>
      <c r="B8" s="361" t="s">
        <v>4</v>
      </c>
      <c r="C8" s="361" t="s">
        <v>178</v>
      </c>
      <c r="D8" s="361" t="s">
        <v>179</v>
      </c>
      <c r="E8" s="361"/>
      <c r="F8" s="361"/>
      <c r="G8" s="361"/>
      <c r="H8" s="361"/>
      <c r="I8" s="361"/>
      <c r="J8" s="361"/>
      <c r="K8" s="361"/>
      <c r="L8" s="361"/>
    </row>
    <row r="9" spans="1:12" ht="15">
      <c r="A9" s="361"/>
      <c r="B9" s="361"/>
      <c r="C9" s="361"/>
      <c r="D9" s="387" t="s">
        <v>180</v>
      </c>
      <c r="E9" s="388"/>
      <c r="F9" s="389"/>
      <c r="G9" s="361" t="s">
        <v>8</v>
      </c>
      <c r="H9" s="361"/>
      <c r="I9" s="361"/>
      <c r="J9" s="361"/>
      <c r="K9" s="361"/>
      <c r="L9" s="361"/>
    </row>
    <row r="10" spans="1:12" ht="72" customHeight="1">
      <c r="A10" s="361"/>
      <c r="B10" s="361"/>
      <c r="C10" s="361"/>
      <c r="D10" s="381"/>
      <c r="E10" s="382"/>
      <c r="F10" s="383"/>
      <c r="G10" s="381" t="s">
        <v>181</v>
      </c>
      <c r="H10" s="382"/>
      <c r="I10" s="383"/>
      <c r="J10" s="381" t="s">
        <v>182</v>
      </c>
      <c r="K10" s="382"/>
      <c r="L10" s="383"/>
    </row>
    <row r="11" spans="1:12" ht="15">
      <c r="A11" s="361"/>
      <c r="B11" s="361"/>
      <c r="C11" s="361"/>
      <c r="D11" s="28" t="s">
        <v>183</v>
      </c>
      <c r="E11" s="28" t="s">
        <v>353</v>
      </c>
      <c r="F11" s="28" t="s">
        <v>365</v>
      </c>
      <c r="G11" s="28" t="s">
        <v>183</v>
      </c>
      <c r="H11" s="28" t="s">
        <v>353</v>
      </c>
      <c r="I11" s="28" t="s">
        <v>365</v>
      </c>
      <c r="J11" s="28" t="s">
        <v>183</v>
      </c>
      <c r="K11" s="28" t="s">
        <v>353</v>
      </c>
      <c r="L11" s="28" t="s">
        <v>365</v>
      </c>
    </row>
    <row r="12" spans="1:12" ht="15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  <c r="I12" s="28">
        <v>9</v>
      </c>
      <c r="J12" s="28">
        <v>10</v>
      </c>
      <c r="K12" s="28">
        <v>11</v>
      </c>
      <c r="L12" s="28">
        <v>12</v>
      </c>
    </row>
    <row r="13" spans="1:16" ht="56.25" customHeight="1">
      <c r="A13" s="181" t="s">
        <v>184</v>
      </c>
      <c r="B13" s="182" t="s">
        <v>232</v>
      </c>
      <c r="C13" s="183" t="s">
        <v>16</v>
      </c>
      <c r="D13" s="170">
        <f>G13+J13</f>
        <v>17095300</v>
      </c>
      <c r="E13" s="170">
        <f>E14+E15</f>
        <v>8969700</v>
      </c>
      <c r="F13" s="170">
        <f>F14+F15</f>
        <v>8997600</v>
      </c>
      <c r="G13" s="170">
        <f>G14+G15</f>
        <v>17095300</v>
      </c>
      <c r="H13" s="170">
        <f>H14+H15</f>
        <v>8969700</v>
      </c>
      <c r="I13" s="170">
        <f>I14+I15</f>
        <v>8997600</v>
      </c>
      <c r="J13" s="170">
        <v>0</v>
      </c>
      <c r="K13" s="170">
        <v>0</v>
      </c>
      <c r="L13" s="170">
        <v>0</v>
      </c>
      <c r="P13" s="3">
        <v>14591542.000000002</v>
      </c>
    </row>
    <row r="14" spans="1:16" ht="74.25" customHeight="1">
      <c r="A14" s="184" t="s">
        <v>185</v>
      </c>
      <c r="B14" s="28">
        <v>1001</v>
      </c>
      <c r="C14" s="28" t="s">
        <v>16</v>
      </c>
      <c r="D14" s="172">
        <v>0</v>
      </c>
      <c r="E14" s="172">
        <v>0</v>
      </c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P14" s="3">
        <v>10834874.990000002</v>
      </c>
    </row>
    <row r="15" spans="1:12" ht="74.25" customHeight="1">
      <c r="A15" s="184" t="s">
        <v>186</v>
      </c>
      <c r="B15" s="28">
        <v>2001</v>
      </c>
      <c r="C15" s="184"/>
      <c r="D15" s="172">
        <f>G15+J15</f>
        <v>17095300</v>
      </c>
      <c r="E15" s="172">
        <f>H15+K15</f>
        <v>8969700</v>
      </c>
      <c r="F15" s="172">
        <f>I15+L15</f>
        <v>8997600</v>
      </c>
      <c r="G15" s="172">
        <f>'Т2 2019'!E38</f>
        <v>17095300</v>
      </c>
      <c r="H15" s="172">
        <f>'Т2 2020'!E38</f>
        <v>8969700</v>
      </c>
      <c r="I15" s="172">
        <f>'Т2 2021'!E37</f>
        <v>8997600</v>
      </c>
      <c r="J15" s="172">
        <v>0</v>
      </c>
      <c r="K15" s="172">
        <v>0</v>
      </c>
      <c r="L15" s="172">
        <v>0</v>
      </c>
    </row>
    <row r="18" spans="1:9" ht="36" customHeight="1">
      <c r="A18" s="385" t="s">
        <v>240</v>
      </c>
      <c r="B18" s="385"/>
      <c r="C18" s="385"/>
      <c r="D18" s="385"/>
      <c r="E18" s="385"/>
      <c r="F18" s="385"/>
      <c r="G18" s="385"/>
      <c r="H18" s="385"/>
      <c r="I18" s="385"/>
    </row>
    <row r="19" spans="1:8" ht="15">
      <c r="A19" s="385" t="s">
        <v>241</v>
      </c>
      <c r="B19" s="385"/>
      <c r="C19" s="385"/>
      <c r="D19" s="385"/>
      <c r="E19" s="385"/>
      <c r="F19" s="385"/>
      <c r="G19" s="385"/>
      <c r="H19" s="385"/>
    </row>
    <row r="20" ht="15">
      <c r="A20" s="179" t="s">
        <v>242</v>
      </c>
    </row>
  </sheetData>
  <sheetProtection/>
  <mergeCells count="14">
    <mergeCell ref="A19:H19"/>
    <mergeCell ref="A3:L3"/>
    <mergeCell ref="A4:L4"/>
    <mergeCell ref="A5:L5"/>
    <mergeCell ref="A8:A11"/>
    <mergeCell ref="B8:B11"/>
    <mergeCell ref="C8:C11"/>
    <mergeCell ref="D8:L8"/>
    <mergeCell ref="D9:F10"/>
    <mergeCell ref="G9:L9"/>
    <mergeCell ref="G10:I10"/>
    <mergeCell ref="J10:L10"/>
    <mergeCell ref="K1:L1"/>
    <mergeCell ref="A18:I18"/>
  </mergeCells>
  <hyperlinks>
    <hyperlink ref="G10" r:id="rId1" display="consultantplus://offline/ref=838F91B6445C383068C9FF87801A905B05D7C2BA03DE6E11CC7160FBE7R6RFF"/>
    <hyperlink ref="J10" r:id="rId2" display="consultantplus://offline/ref=838F91B6445C383068C9FF87801A905B05D7C2BD04D86E11CC7160FBE7R6RFF"/>
  </hyperlinks>
  <printOptions/>
  <pageMargins left="0.25" right="0.25" top="0.75" bottom="0.75" header="0.3" footer="0.3"/>
  <pageSetup horizontalDpi="600" verticalDpi="600" orientation="landscape" paperSize="9" scale="74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SheetLayoutView="100" zoomScalePageLayoutView="0" workbookViewId="0" topLeftCell="A16">
      <selection activeCell="A5" sqref="A5:C5"/>
    </sheetView>
  </sheetViews>
  <sheetFormatPr defaultColWidth="9.125" defaultRowHeight="12.75"/>
  <cols>
    <col min="1" max="1" width="50.875" style="39" customWidth="1"/>
    <col min="2" max="3" width="25.75390625" style="39" customWidth="1"/>
    <col min="4" max="16384" width="9.125" style="39" customWidth="1"/>
  </cols>
  <sheetData>
    <row r="1" ht="15">
      <c r="C1" s="178" t="s">
        <v>119</v>
      </c>
    </row>
    <row r="2" spans="1:3" ht="15">
      <c r="A2" s="359" t="s">
        <v>107</v>
      </c>
      <c r="B2" s="359"/>
      <c r="C2" s="359"/>
    </row>
    <row r="3" spans="1:3" ht="15">
      <c r="A3" s="359" t="s">
        <v>108</v>
      </c>
      <c r="B3" s="359"/>
      <c r="C3" s="359"/>
    </row>
    <row r="4" spans="1:3" ht="15">
      <c r="A4" s="359" t="s">
        <v>366</v>
      </c>
      <c r="B4" s="359"/>
      <c r="C4" s="359"/>
    </row>
    <row r="5" spans="1:3" ht="15">
      <c r="A5" s="359"/>
      <c r="B5" s="359"/>
      <c r="C5" s="359"/>
    </row>
    <row r="6" spans="1:3" s="51" customFormat="1" ht="42" customHeight="1">
      <c r="A6" s="45" t="s">
        <v>3</v>
      </c>
      <c r="B6" s="45" t="s">
        <v>4</v>
      </c>
      <c r="C6" s="45" t="s">
        <v>109</v>
      </c>
    </row>
    <row r="7" spans="1:3" s="53" customFormat="1" ht="16.5" customHeight="1">
      <c r="A7" s="52">
        <v>1</v>
      </c>
      <c r="B7" s="52">
        <v>2</v>
      </c>
      <c r="C7" s="52">
        <v>3</v>
      </c>
    </row>
    <row r="8" spans="1:3" ht="21.75" customHeight="1">
      <c r="A8" s="57" t="s">
        <v>36</v>
      </c>
      <c r="B8" s="151" t="s">
        <v>233</v>
      </c>
      <c r="C8" s="257">
        <v>0</v>
      </c>
    </row>
    <row r="9" spans="1:3" ht="18.75" customHeight="1">
      <c r="A9" s="57" t="s">
        <v>37</v>
      </c>
      <c r="B9" s="151" t="s">
        <v>234</v>
      </c>
      <c r="C9" s="58">
        <v>0</v>
      </c>
    </row>
    <row r="10" spans="1:3" ht="18" customHeight="1">
      <c r="A10" s="57" t="s">
        <v>110</v>
      </c>
      <c r="B10" s="151" t="s">
        <v>235</v>
      </c>
      <c r="C10" s="58">
        <v>0</v>
      </c>
    </row>
    <row r="11" spans="1:3" ht="18" customHeight="1">
      <c r="A11" s="57" t="s">
        <v>111</v>
      </c>
      <c r="B11" s="151" t="s">
        <v>236</v>
      </c>
      <c r="C11" s="58">
        <v>0</v>
      </c>
    </row>
    <row r="12" spans="1:3" ht="18" customHeight="1">
      <c r="A12" s="152"/>
      <c r="B12" s="153"/>
      <c r="C12" s="154"/>
    </row>
    <row r="13" ht="15">
      <c r="C13" s="178" t="s">
        <v>128</v>
      </c>
    </row>
    <row r="14" spans="1:3" s="68" customFormat="1" ht="15">
      <c r="A14" s="359" t="s">
        <v>112</v>
      </c>
      <c r="B14" s="359"/>
      <c r="C14" s="359"/>
    </row>
    <row r="15" ht="15">
      <c r="A15" s="42"/>
    </row>
    <row r="16" spans="1:3" ht="45">
      <c r="A16" s="45" t="s">
        <v>3</v>
      </c>
      <c r="B16" s="45" t="s">
        <v>4</v>
      </c>
      <c r="C16" s="45" t="s">
        <v>109</v>
      </c>
    </row>
    <row r="17" spans="1:3" ht="15">
      <c r="A17" s="50">
        <v>1</v>
      </c>
      <c r="B17" s="50">
        <v>2</v>
      </c>
      <c r="C17" s="50">
        <v>3</v>
      </c>
    </row>
    <row r="18" spans="1:3" ht="15">
      <c r="A18" s="57" t="s">
        <v>113</v>
      </c>
      <c r="B18" s="151" t="s">
        <v>233</v>
      </c>
      <c r="C18" s="58">
        <v>0</v>
      </c>
    </row>
    <row r="19" spans="1:3" ht="60">
      <c r="A19" s="59" t="s">
        <v>114</v>
      </c>
      <c r="B19" s="151" t="s">
        <v>234</v>
      </c>
      <c r="C19" s="58">
        <v>0</v>
      </c>
    </row>
    <row r="20" spans="1:3" ht="30">
      <c r="A20" s="57" t="s">
        <v>115</v>
      </c>
      <c r="B20" s="151" t="s">
        <v>235</v>
      </c>
      <c r="C20" s="58">
        <v>0</v>
      </c>
    </row>
    <row r="21" spans="1:3" ht="15">
      <c r="A21" s="152"/>
      <c r="B21" s="152"/>
      <c r="C21" s="152"/>
    </row>
    <row r="22" spans="1:3" ht="15">
      <c r="A22" s="152"/>
      <c r="B22" s="152"/>
      <c r="C22" s="152"/>
    </row>
    <row r="23" spans="1:3" ht="30">
      <c r="A23" s="152" t="s">
        <v>307</v>
      </c>
      <c r="B23" s="152"/>
      <c r="C23" s="152" t="s">
        <v>308</v>
      </c>
    </row>
    <row r="24" spans="1:3" ht="15">
      <c r="A24" s="152"/>
      <c r="B24" s="152"/>
      <c r="C24" s="152"/>
    </row>
    <row r="25" spans="1:3" ht="15">
      <c r="A25" s="152"/>
      <c r="B25" s="152"/>
      <c r="C25" s="152"/>
    </row>
    <row r="26" spans="1:3" ht="15">
      <c r="A26" s="152" t="s">
        <v>279</v>
      </c>
      <c r="B26" s="152"/>
      <c r="C26" s="152" t="s">
        <v>280</v>
      </c>
    </row>
    <row r="27" spans="1:3" ht="15">
      <c r="A27" s="152"/>
      <c r="B27" s="152"/>
      <c r="C27" s="152"/>
    </row>
    <row r="28" spans="1:3" ht="15">
      <c r="A28" s="152"/>
      <c r="B28" s="152"/>
      <c r="C28" s="152"/>
    </row>
    <row r="29" spans="1:3" ht="15">
      <c r="A29" s="152" t="s">
        <v>243</v>
      </c>
      <c r="B29" s="152"/>
      <c r="C29" s="152" t="s">
        <v>352</v>
      </c>
    </row>
    <row r="30" spans="1:3" ht="15">
      <c r="A30" s="152" t="s">
        <v>281</v>
      </c>
      <c r="B30" s="152"/>
      <c r="C30" s="152"/>
    </row>
  </sheetData>
  <sheetProtection/>
  <mergeCells count="5">
    <mergeCell ref="A14:C14"/>
    <mergeCell ref="A2:C2"/>
    <mergeCell ref="A3:C3"/>
    <mergeCell ref="A4:C4"/>
    <mergeCell ref="A5:C5"/>
  </mergeCells>
  <hyperlinks>
    <hyperlink ref="A19" r:id="rId1" display="consultantplus://offline/ref=1BF242F4A6F15E814FFDA8BA8883EDE30F4271FE77F4760EED3F2D51CF2F37K"/>
  </hyperlink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landscape" paperSize="9" scale="86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Q60"/>
  <sheetViews>
    <sheetView view="pageBreakPreview" zoomScale="60" zoomScalePageLayoutView="0" workbookViewId="0" topLeftCell="A1">
      <selection activeCell="I44" sqref="I44:J44"/>
    </sheetView>
  </sheetViews>
  <sheetFormatPr defaultColWidth="9.125" defaultRowHeight="12.75"/>
  <cols>
    <col min="1" max="1" width="6.00390625" style="3" customWidth="1"/>
    <col min="2" max="2" width="16.75390625" style="3" customWidth="1"/>
    <col min="3" max="3" width="14.75390625" style="3" customWidth="1"/>
    <col min="4" max="4" width="14.875" style="3" customWidth="1"/>
    <col min="5" max="5" width="13.125" style="3" customWidth="1"/>
    <col min="6" max="6" width="11.00390625" style="3" customWidth="1"/>
    <col min="7" max="7" width="11.75390625" style="3" customWidth="1"/>
    <col min="8" max="8" width="10.625" style="3" customWidth="1"/>
    <col min="9" max="9" width="12.625" style="3" customWidth="1"/>
    <col min="10" max="10" width="16.25390625" style="3" customWidth="1"/>
    <col min="11" max="11" width="17.375" style="75" customWidth="1"/>
    <col min="12" max="12" width="14.625" style="3" customWidth="1"/>
    <col min="13" max="13" width="15.00390625" style="5" customWidth="1"/>
    <col min="14" max="14" width="15.00390625" style="3" customWidth="1"/>
    <col min="15" max="16384" width="9.125" style="3" customWidth="1"/>
  </cols>
  <sheetData>
    <row r="1" spans="1:10" ht="15">
      <c r="A1" s="390" t="s">
        <v>329</v>
      </c>
      <c r="B1" s="390"/>
      <c r="C1" s="390"/>
      <c r="D1" s="390"/>
      <c r="E1" s="390"/>
      <c r="F1" s="390"/>
      <c r="G1" s="390"/>
      <c r="H1" s="390"/>
      <c r="I1" s="390"/>
      <c r="J1" s="390"/>
    </row>
    <row r="2" spans="1:10" ht="15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ht="15">
      <c r="A3" s="390" t="s">
        <v>323</v>
      </c>
      <c r="B3" s="390"/>
      <c r="C3" s="390"/>
      <c r="D3" s="390"/>
      <c r="E3" s="390"/>
      <c r="F3" s="390"/>
      <c r="G3" s="390"/>
      <c r="H3" s="390"/>
      <c r="I3" s="390"/>
      <c r="J3" s="390"/>
    </row>
    <row r="4" ht="15">
      <c r="A4" s="4"/>
    </row>
    <row r="5" spans="1:10" ht="15">
      <c r="A5" s="390" t="s">
        <v>322</v>
      </c>
      <c r="B5" s="390"/>
      <c r="C5" s="390"/>
      <c r="D5" s="390"/>
      <c r="E5" s="390"/>
      <c r="F5" s="390"/>
      <c r="G5" s="390"/>
      <c r="H5" s="390"/>
      <c r="I5" s="390"/>
      <c r="J5" s="390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156"/>
    </row>
    <row r="7" spans="1:13" s="18" customFormat="1" ht="21.75" customHeight="1">
      <c r="A7" s="393" t="s">
        <v>282</v>
      </c>
      <c r="B7" s="393"/>
      <c r="C7" s="393"/>
      <c r="D7" s="393"/>
      <c r="E7" s="393"/>
      <c r="F7" s="393"/>
      <c r="G7" s="393"/>
      <c r="H7" s="393"/>
      <c r="I7" s="393"/>
      <c r="J7" s="393"/>
      <c r="K7" s="76"/>
      <c r="M7" s="19"/>
    </row>
    <row r="8" spans="1:10" ht="43.5" customHeight="1">
      <c r="A8" s="392" t="s">
        <v>237</v>
      </c>
      <c r="B8" s="392"/>
      <c r="C8" s="392"/>
      <c r="D8" s="392"/>
      <c r="E8" s="392"/>
      <c r="F8" s="392"/>
      <c r="G8" s="392"/>
      <c r="H8" s="392"/>
      <c r="I8" s="392"/>
      <c r="J8" s="392"/>
    </row>
    <row r="9" ht="15">
      <c r="A9" s="4"/>
    </row>
    <row r="10" spans="1:13" s="29" customFormat="1" ht="30" customHeight="1">
      <c r="A10" s="361" t="s">
        <v>38</v>
      </c>
      <c r="B10" s="361" t="s">
        <v>39</v>
      </c>
      <c r="C10" s="361" t="s">
        <v>40</v>
      </c>
      <c r="D10" s="361" t="s">
        <v>41</v>
      </c>
      <c r="E10" s="361"/>
      <c r="F10" s="361"/>
      <c r="G10" s="361"/>
      <c r="H10" s="361" t="s">
        <v>42</v>
      </c>
      <c r="I10" s="361" t="s">
        <v>43</v>
      </c>
      <c r="J10" s="361" t="s">
        <v>123</v>
      </c>
      <c r="K10" s="77"/>
      <c r="M10" s="15"/>
    </row>
    <row r="11" spans="1:13" s="29" customFormat="1" ht="15">
      <c r="A11" s="361"/>
      <c r="B11" s="361"/>
      <c r="C11" s="361"/>
      <c r="D11" s="361" t="s">
        <v>7</v>
      </c>
      <c r="E11" s="361" t="s">
        <v>8</v>
      </c>
      <c r="F11" s="361"/>
      <c r="G11" s="361"/>
      <c r="H11" s="361"/>
      <c r="I11" s="361"/>
      <c r="J11" s="361"/>
      <c r="K11" s="77"/>
      <c r="M11" s="15"/>
    </row>
    <row r="12" spans="1:13" s="29" customFormat="1" ht="87" customHeight="1">
      <c r="A12" s="361"/>
      <c r="B12" s="361"/>
      <c r="C12" s="361"/>
      <c r="D12" s="361"/>
      <c r="E12" s="28" t="s">
        <v>44</v>
      </c>
      <c r="F12" s="28" t="s">
        <v>45</v>
      </c>
      <c r="G12" s="28" t="s">
        <v>46</v>
      </c>
      <c r="H12" s="361"/>
      <c r="I12" s="361"/>
      <c r="J12" s="361"/>
      <c r="K12" s="77"/>
      <c r="M12" s="15"/>
    </row>
    <row r="13" spans="1:13" s="31" customFormat="1" ht="12">
      <c r="A13" s="30">
        <v>1</v>
      </c>
      <c r="B13" s="30">
        <v>2</v>
      </c>
      <c r="C13" s="30">
        <v>3</v>
      </c>
      <c r="D13" s="30">
        <v>4</v>
      </c>
      <c r="E13" s="30">
        <v>5</v>
      </c>
      <c r="F13" s="30">
        <v>6</v>
      </c>
      <c r="G13" s="30">
        <v>7</v>
      </c>
      <c r="H13" s="30">
        <v>8</v>
      </c>
      <c r="I13" s="30">
        <v>9</v>
      </c>
      <c r="J13" s="30">
        <v>10</v>
      </c>
      <c r="K13" s="78"/>
      <c r="M13" s="32"/>
    </row>
    <row r="14" spans="1:14" ht="23.25" customHeight="1">
      <c r="A14" s="21">
        <v>1</v>
      </c>
      <c r="B14" s="33" t="s">
        <v>309</v>
      </c>
      <c r="C14" s="25">
        <v>1</v>
      </c>
      <c r="D14" s="25">
        <f aca="true" t="shared" si="0" ref="D14:D21">E14+F14+G14</f>
        <v>33275</v>
      </c>
      <c r="E14" s="26">
        <v>11752</v>
      </c>
      <c r="F14" s="26"/>
      <c r="G14" s="25">
        <v>21523</v>
      </c>
      <c r="H14" s="34">
        <v>0</v>
      </c>
      <c r="I14" s="25">
        <f>D14*0.15</f>
        <v>4991.25</v>
      </c>
      <c r="J14" s="25">
        <f>(D14+I14)*12</f>
        <v>459195</v>
      </c>
      <c r="K14" s="79" t="s">
        <v>244</v>
      </c>
      <c r="L14" s="79">
        <v>1530000</v>
      </c>
      <c r="M14" s="5">
        <f>J14+J16+J17+J18</f>
        <v>1530000.0000000005</v>
      </c>
      <c r="N14" s="5">
        <f>M14-L14</f>
        <v>0</v>
      </c>
    </row>
    <row r="15" spans="1:14" ht="43.5" customHeight="1">
      <c r="A15" s="21">
        <v>2</v>
      </c>
      <c r="B15" s="33" t="s">
        <v>247</v>
      </c>
      <c r="C15" s="25">
        <v>1</v>
      </c>
      <c r="D15" s="25">
        <f t="shared" si="0"/>
        <v>11789.2</v>
      </c>
      <c r="E15" s="26">
        <v>8226</v>
      </c>
      <c r="F15" s="26"/>
      <c r="G15" s="25">
        <v>3563.2</v>
      </c>
      <c r="H15" s="34">
        <v>0</v>
      </c>
      <c r="I15" s="25">
        <f aca="true" t="shared" si="1" ref="I15:I21">D15*0.15</f>
        <v>1768.38</v>
      </c>
      <c r="J15" s="25">
        <f aca="true" t="shared" si="2" ref="J15:J20">(D15+I15)*12</f>
        <v>162690.96000000002</v>
      </c>
      <c r="K15" s="79" t="s">
        <v>245</v>
      </c>
      <c r="L15" s="79">
        <v>14400000</v>
      </c>
      <c r="M15" s="5">
        <f>J19+J20</f>
        <v>14400000.001999998</v>
      </c>
      <c r="N15" s="5">
        <f>M15-L15</f>
        <v>0.001999998465180397</v>
      </c>
    </row>
    <row r="16" spans="1:14" ht="45" customHeight="1">
      <c r="A16" s="21">
        <v>3</v>
      </c>
      <c r="B16" s="33" t="s">
        <v>310</v>
      </c>
      <c r="C16" s="25">
        <v>2.5</v>
      </c>
      <c r="D16" s="25">
        <f t="shared" si="0"/>
        <v>58613.91</v>
      </c>
      <c r="E16" s="26">
        <f>3955+7910+7910</f>
        <v>19775</v>
      </c>
      <c r="F16" s="26"/>
      <c r="G16" s="25">
        <f>38665+173.91</f>
        <v>38838.91</v>
      </c>
      <c r="H16" s="34">
        <v>0</v>
      </c>
      <c r="I16" s="25">
        <f t="shared" si="1"/>
        <v>8792.0865</v>
      </c>
      <c r="J16" s="25">
        <f>(D16+I16)*12+20.87+0.04</f>
        <v>808892.8680000001</v>
      </c>
      <c r="K16" s="79" t="s">
        <v>246</v>
      </c>
      <c r="L16" s="79">
        <v>1176900</v>
      </c>
      <c r="M16" s="5">
        <f>J15+J21</f>
        <v>1176899.996</v>
      </c>
      <c r="N16" s="5">
        <f>M16-L16</f>
        <v>-0.003999999957159162</v>
      </c>
    </row>
    <row r="17" spans="1:14" ht="35.25" customHeight="1">
      <c r="A17" s="21">
        <v>4</v>
      </c>
      <c r="B17" s="33" t="s">
        <v>311</v>
      </c>
      <c r="C17" s="25">
        <v>1</v>
      </c>
      <c r="D17" s="25">
        <f t="shared" si="0"/>
        <v>9489.57</v>
      </c>
      <c r="E17" s="26">
        <v>5533</v>
      </c>
      <c r="F17" s="26"/>
      <c r="G17" s="25">
        <v>3956.57</v>
      </c>
      <c r="H17" s="34">
        <v>0</v>
      </c>
      <c r="I17" s="25">
        <f t="shared" si="1"/>
        <v>1423.4354999999998</v>
      </c>
      <c r="J17" s="25">
        <f t="shared" si="2"/>
        <v>130956.06599999999</v>
      </c>
      <c r="K17" s="79"/>
      <c r="L17" s="79"/>
      <c r="N17" s="5"/>
    </row>
    <row r="18" spans="1:14" ht="35.25" customHeight="1">
      <c r="A18" s="21"/>
      <c r="B18" s="33" t="s">
        <v>339</v>
      </c>
      <c r="C18" s="25">
        <v>1</v>
      </c>
      <c r="D18" s="25">
        <f>E18+G18</f>
        <v>9489.57</v>
      </c>
      <c r="E18" s="26">
        <v>5533</v>
      </c>
      <c r="F18" s="26"/>
      <c r="G18" s="25">
        <v>3956.57</v>
      </c>
      <c r="H18" s="34"/>
      <c r="I18" s="25">
        <f t="shared" si="1"/>
        <v>1423.4354999999998</v>
      </c>
      <c r="J18" s="25">
        <f t="shared" si="2"/>
        <v>130956.06599999999</v>
      </c>
      <c r="K18" s="79"/>
      <c r="L18" s="79"/>
      <c r="N18" s="5"/>
    </row>
    <row r="19" spans="1:14" ht="35.25" customHeight="1">
      <c r="A19" s="21">
        <v>6</v>
      </c>
      <c r="B19" s="33" t="s">
        <v>312</v>
      </c>
      <c r="C19" s="25">
        <v>55.27</v>
      </c>
      <c r="D19" s="25">
        <f t="shared" si="0"/>
        <v>832936.24</v>
      </c>
      <c r="E19" s="26">
        <v>467318.27</v>
      </c>
      <c r="F19" s="26">
        <v>1127.2</v>
      </c>
      <c r="G19" s="25">
        <f>354566.5+9924.27</f>
        <v>364490.77</v>
      </c>
      <c r="H19" s="34">
        <v>0</v>
      </c>
      <c r="I19" s="25">
        <f t="shared" si="1"/>
        <v>124940.43599999999</v>
      </c>
      <c r="J19" s="25">
        <f>(D19+I19)*12+0.35-0.06</f>
        <v>11494520.401999999</v>
      </c>
      <c r="K19" s="79"/>
      <c r="L19" s="79"/>
      <c r="N19" s="5"/>
    </row>
    <row r="20" spans="1:14" ht="48.75" customHeight="1">
      <c r="A20" s="21">
        <v>7</v>
      </c>
      <c r="B20" s="33" t="s">
        <v>313</v>
      </c>
      <c r="C20" s="25">
        <v>5.5</v>
      </c>
      <c r="D20" s="25">
        <f t="shared" si="0"/>
        <v>210542</v>
      </c>
      <c r="E20" s="26">
        <v>45311.5</v>
      </c>
      <c r="F20" s="26"/>
      <c r="G20" s="25">
        <v>165230.5</v>
      </c>
      <c r="H20" s="34">
        <v>0</v>
      </c>
      <c r="I20" s="25">
        <f t="shared" si="1"/>
        <v>31581.3</v>
      </c>
      <c r="J20" s="25">
        <f t="shared" si="2"/>
        <v>2905479.5999999996</v>
      </c>
      <c r="K20" s="79" t="s">
        <v>288</v>
      </c>
      <c r="L20" s="79">
        <f>L16+L15+L14</f>
        <v>17106900</v>
      </c>
      <c r="N20" s="5"/>
    </row>
    <row r="21" spans="1:14" ht="47.25" customHeight="1">
      <c r="A21" s="21">
        <v>8</v>
      </c>
      <c r="B21" s="33" t="s">
        <v>76</v>
      </c>
      <c r="C21" s="25">
        <v>6</v>
      </c>
      <c r="D21" s="25">
        <f t="shared" si="0"/>
        <v>73493.47</v>
      </c>
      <c r="E21" s="26">
        <v>25886</v>
      </c>
      <c r="F21" s="26">
        <v>6323.2</v>
      </c>
      <c r="G21" s="25">
        <f>13118.9+28165.37</f>
        <v>41284.27</v>
      </c>
      <c r="H21" s="34">
        <v>0</v>
      </c>
      <c r="I21" s="25">
        <f t="shared" si="1"/>
        <v>11024.0205</v>
      </c>
      <c r="J21" s="25">
        <f>(D21+I21)*12-0.89+0.04</f>
        <v>1014209.036</v>
      </c>
      <c r="K21" s="79"/>
      <c r="L21" s="79"/>
      <c r="N21" s="5"/>
    </row>
    <row r="22" spans="1:13" s="82" customFormat="1" ht="14.25">
      <c r="A22" s="391" t="s">
        <v>47</v>
      </c>
      <c r="B22" s="391"/>
      <c r="C22" s="27">
        <f>SUM(C14:C21)</f>
        <v>73.27000000000001</v>
      </c>
      <c r="D22" s="27">
        <f>SUM(D14:D21)</f>
        <v>1239628.96</v>
      </c>
      <c r="E22" s="27" t="s">
        <v>48</v>
      </c>
      <c r="F22" s="27" t="s">
        <v>48</v>
      </c>
      <c r="G22" s="27" t="s">
        <v>48</v>
      </c>
      <c r="H22" s="27" t="s">
        <v>48</v>
      </c>
      <c r="I22" s="27" t="s">
        <v>48</v>
      </c>
      <c r="J22" s="27">
        <f>SUM(J14:J21)</f>
        <v>17106899.998</v>
      </c>
      <c r="K22" s="79"/>
      <c r="L22" s="80"/>
      <c r="M22" s="81"/>
    </row>
    <row r="23" spans="4:12" ht="15">
      <c r="D23" s="15"/>
      <c r="E23" s="15"/>
      <c r="F23" s="15"/>
      <c r="G23" s="15"/>
      <c r="H23" s="15"/>
      <c r="I23" s="15"/>
      <c r="J23" s="15"/>
      <c r="K23" s="79"/>
      <c r="L23" s="15"/>
    </row>
    <row r="24" spans="1:12" ht="15">
      <c r="A24" s="390" t="s">
        <v>321</v>
      </c>
      <c r="B24" s="390"/>
      <c r="C24" s="390"/>
      <c r="D24" s="390"/>
      <c r="E24" s="390"/>
      <c r="F24" s="390"/>
      <c r="G24" s="390"/>
      <c r="H24" s="390"/>
      <c r="I24" s="390"/>
      <c r="J24" s="390"/>
      <c r="K24" s="79"/>
      <c r="L24" s="15"/>
    </row>
    <row r="25" spans="1:10" ht="15">
      <c r="A25" s="9"/>
      <c r="B25" s="9"/>
      <c r="C25" s="9"/>
      <c r="D25" s="9"/>
      <c r="E25" s="9"/>
      <c r="F25" s="9"/>
      <c r="G25" s="9"/>
      <c r="H25" s="9"/>
      <c r="I25" s="9"/>
      <c r="J25" s="156"/>
    </row>
    <row r="26" spans="1:10" ht="15">
      <c r="A26" s="393" t="s">
        <v>282</v>
      </c>
      <c r="B26" s="393"/>
      <c r="C26" s="393"/>
      <c r="D26" s="393"/>
      <c r="E26" s="393"/>
      <c r="F26" s="393"/>
      <c r="G26" s="393"/>
      <c r="H26" s="393"/>
      <c r="I26" s="393"/>
      <c r="J26" s="393"/>
    </row>
    <row r="27" spans="1:10" ht="22.5" customHeight="1">
      <c r="A27" s="392" t="s">
        <v>287</v>
      </c>
      <c r="B27" s="392"/>
      <c r="C27" s="392"/>
      <c r="D27" s="392"/>
      <c r="E27" s="392"/>
      <c r="F27" s="392"/>
      <c r="G27" s="392"/>
      <c r="H27" s="392"/>
      <c r="I27" s="392"/>
      <c r="J27" s="392"/>
    </row>
    <row r="28" ht="15">
      <c r="A28" s="4"/>
    </row>
    <row r="29" spans="1:10" ht="15">
      <c r="A29" s="361" t="s">
        <v>38</v>
      </c>
      <c r="B29" s="361" t="s">
        <v>39</v>
      </c>
      <c r="C29" s="361" t="s">
        <v>40</v>
      </c>
      <c r="D29" s="361" t="s">
        <v>41</v>
      </c>
      <c r="E29" s="361"/>
      <c r="F29" s="361"/>
      <c r="G29" s="361"/>
      <c r="H29" s="361" t="s">
        <v>42</v>
      </c>
      <c r="I29" s="361" t="s">
        <v>43</v>
      </c>
      <c r="J29" s="361" t="s">
        <v>123</v>
      </c>
    </row>
    <row r="30" spans="1:10" ht="15">
      <c r="A30" s="361"/>
      <c r="B30" s="361"/>
      <c r="C30" s="361"/>
      <c r="D30" s="361" t="s">
        <v>7</v>
      </c>
      <c r="E30" s="361" t="s">
        <v>8</v>
      </c>
      <c r="F30" s="361"/>
      <c r="G30" s="361"/>
      <c r="H30" s="361"/>
      <c r="I30" s="361"/>
      <c r="J30" s="361"/>
    </row>
    <row r="31" spans="1:10" ht="75">
      <c r="A31" s="361"/>
      <c r="B31" s="361"/>
      <c r="C31" s="361"/>
      <c r="D31" s="361"/>
      <c r="E31" s="28" t="s">
        <v>44</v>
      </c>
      <c r="F31" s="28" t="s">
        <v>45</v>
      </c>
      <c r="G31" s="28" t="s">
        <v>46</v>
      </c>
      <c r="H31" s="361"/>
      <c r="I31" s="361"/>
      <c r="J31" s="361"/>
    </row>
    <row r="32" spans="1:10" ht="15">
      <c r="A32" s="30">
        <v>1</v>
      </c>
      <c r="B32" s="30">
        <v>2</v>
      </c>
      <c r="C32" s="30">
        <v>3</v>
      </c>
      <c r="D32" s="30">
        <v>4</v>
      </c>
      <c r="E32" s="30">
        <v>5</v>
      </c>
      <c r="F32" s="30">
        <v>6</v>
      </c>
      <c r="G32" s="30">
        <v>7</v>
      </c>
      <c r="H32" s="30">
        <v>8</v>
      </c>
      <c r="I32" s="30">
        <v>9</v>
      </c>
      <c r="J32" s="30">
        <v>10</v>
      </c>
    </row>
    <row r="33" spans="1:10" ht="15">
      <c r="A33" s="21">
        <v>4</v>
      </c>
      <c r="B33" s="33" t="s">
        <v>312</v>
      </c>
      <c r="C33" s="25">
        <v>3</v>
      </c>
      <c r="D33" s="25">
        <f>E33+F33+G33</f>
        <v>14492</v>
      </c>
      <c r="E33" s="26">
        <v>14492</v>
      </c>
      <c r="F33" s="26"/>
      <c r="G33" s="25"/>
      <c r="H33" s="34">
        <v>0</v>
      </c>
      <c r="I33" s="25">
        <f>D33*1.15</f>
        <v>16665.8</v>
      </c>
      <c r="J33" s="25">
        <f>I33*12+1.4+9</f>
        <v>199999.99999999997</v>
      </c>
    </row>
    <row r="34" spans="1:10" ht="15">
      <c r="A34" s="391" t="s">
        <v>47</v>
      </c>
      <c r="B34" s="391"/>
      <c r="C34" s="27">
        <f>SUM(C33:C33)</f>
        <v>3</v>
      </c>
      <c r="D34" s="27">
        <f>SUM(D33:D33)</f>
        <v>14492</v>
      </c>
      <c r="E34" s="27" t="s">
        <v>48</v>
      </c>
      <c r="F34" s="27" t="s">
        <v>48</v>
      </c>
      <c r="G34" s="27" t="s">
        <v>48</v>
      </c>
      <c r="H34" s="27" t="s">
        <v>48</v>
      </c>
      <c r="I34" s="27" t="s">
        <v>48</v>
      </c>
      <c r="J34" s="27">
        <f>SUM(J33:J33)</f>
        <v>199999.99999999997</v>
      </c>
    </row>
    <row r="36" spans="1:10" ht="14.25" customHeight="1">
      <c r="A36" s="390" t="s">
        <v>320</v>
      </c>
      <c r="B36" s="390"/>
      <c r="C36" s="390"/>
      <c r="D36" s="390"/>
      <c r="E36" s="390"/>
      <c r="F36" s="390"/>
      <c r="G36" s="390"/>
      <c r="H36" s="390"/>
      <c r="I36" s="390"/>
      <c r="J36" s="390"/>
    </row>
    <row r="37" spans="1:6" ht="15">
      <c r="A37" s="9"/>
      <c r="B37" s="9"/>
      <c r="C37" s="9"/>
      <c r="D37" s="9"/>
      <c r="E37" s="9"/>
      <c r="F37" s="9"/>
    </row>
    <row r="38" spans="1:6" ht="15">
      <c r="A38" s="393" t="s">
        <v>283</v>
      </c>
      <c r="B38" s="393"/>
      <c r="C38" s="393"/>
      <c r="D38" s="393"/>
      <c r="E38" s="393"/>
      <c r="F38" s="393"/>
    </row>
    <row r="39" spans="1:10" ht="31.5" customHeight="1">
      <c r="A39" s="392" t="s">
        <v>237</v>
      </c>
      <c r="B39" s="392"/>
      <c r="C39" s="392"/>
      <c r="D39" s="392"/>
      <c r="E39" s="392"/>
      <c r="F39" s="392"/>
      <c r="G39" s="392"/>
      <c r="H39" s="392"/>
      <c r="I39" s="392"/>
      <c r="J39" s="392"/>
    </row>
    <row r="40" ht="15">
      <c r="A40" s="4"/>
    </row>
    <row r="41" spans="1:17" ht="45">
      <c r="A41" s="45" t="s">
        <v>38</v>
      </c>
      <c r="B41" s="394" t="s">
        <v>49</v>
      </c>
      <c r="C41" s="395"/>
      <c r="D41" s="396"/>
      <c r="E41" s="394" t="s">
        <v>116</v>
      </c>
      <c r="F41" s="396"/>
      <c r="G41" s="45" t="s">
        <v>117</v>
      </c>
      <c r="H41" s="45" t="s">
        <v>118</v>
      </c>
      <c r="I41" s="394" t="s">
        <v>84</v>
      </c>
      <c r="J41" s="396"/>
      <c r="K41" s="3"/>
      <c r="M41" s="3"/>
      <c r="O41" s="75"/>
      <c r="Q41" s="5"/>
    </row>
    <row r="42" spans="1:17" ht="15">
      <c r="A42" s="52">
        <v>1</v>
      </c>
      <c r="B42" s="403">
        <v>2</v>
      </c>
      <c r="C42" s="409"/>
      <c r="D42" s="404"/>
      <c r="E42" s="403">
        <v>3</v>
      </c>
      <c r="F42" s="404"/>
      <c r="G42" s="52">
        <v>4</v>
      </c>
      <c r="H42" s="52">
        <v>5</v>
      </c>
      <c r="I42" s="403">
        <v>6</v>
      </c>
      <c r="J42" s="404"/>
      <c r="K42" s="3"/>
      <c r="M42" s="3"/>
      <c r="O42" s="75"/>
      <c r="Q42" s="5"/>
    </row>
    <row r="43" spans="1:17" ht="26.25" customHeight="1">
      <c r="A43" s="40">
        <v>1</v>
      </c>
      <c r="B43" s="397" t="s">
        <v>289</v>
      </c>
      <c r="C43" s="398"/>
      <c r="D43" s="399"/>
      <c r="E43" s="397">
        <f>I43/H43/G43</f>
        <v>3500</v>
      </c>
      <c r="F43" s="399"/>
      <c r="G43" s="40">
        <v>10</v>
      </c>
      <c r="H43" s="40">
        <v>2</v>
      </c>
      <c r="I43" s="405">
        <v>70000</v>
      </c>
      <c r="J43" s="406"/>
      <c r="K43" s="3"/>
      <c r="M43" s="3"/>
      <c r="O43" s="75"/>
      <c r="Q43" s="5"/>
    </row>
    <row r="44" spans="1:17" s="82" customFormat="1" ht="14.25">
      <c r="A44" s="162"/>
      <c r="B44" s="400" t="s">
        <v>47</v>
      </c>
      <c r="C44" s="401"/>
      <c r="D44" s="402"/>
      <c r="E44" s="400" t="s">
        <v>48</v>
      </c>
      <c r="F44" s="402"/>
      <c r="G44" s="162" t="s">
        <v>48</v>
      </c>
      <c r="H44" s="162" t="s">
        <v>48</v>
      </c>
      <c r="I44" s="407">
        <f>I43</f>
        <v>70000</v>
      </c>
      <c r="J44" s="408"/>
      <c r="K44" s="81">
        <f>I44</f>
        <v>70000</v>
      </c>
      <c r="O44" s="75"/>
      <c r="Q44" s="81"/>
    </row>
    <row r="45" spans="1:6" ht="15">
      <c r="A45" s="39"/>
      <c r="B45" s="39"/>
      <c r="C45" s="39"/>
      <c r="D45" s="39"/>
      <c r="E45" s="39"/>
      <c r="F45" s="41"/>
    </row>
    <row r="46" spans="1:6" ht="15">
      <c r="A46" s="39"/>
      <c r="B46" s="39"/>
      <c r="C46" s="39"/>
      <c r="D46" s="39"/>
      <c r="E46" s="39"/>
      <c r="F46" s="41"/>
    </row>
    <row r="47" spans="1:6" ht="15">
      <c r="A47" s="39"/>
      <c r="B47" s="39"/>
      <c r="C47" s="39"/>
      <c r="D47" s="39"/>
      <c r="E47" s="39"/>
      <c r="F47" s="41"/>
    </row>
    <row r="48" spans="1:6" ht="15">
      <c r="A48" s="1"/>
      <c r="B48" s="1"/>
      <c r="C48" s="1"/>
      <c r="D48" s="1"/>
      <c r="E48" s="1"/>
      <c r="F48" s="20" t="s">
        <v>120</v>
      </c>
    </row>
    <row r="49" spans="1:6" ht="15">
      <c r="A49" s="1"/>
      <c r="B49" s="1"/>
      <c r="C49" s="1"/>
      <c r="D49" s="1"/>
      <c r="E49" s="1"/>
      <c r="F49" s="20"/>
    </row>
    <row r="50" spans="1:6" ht="15">
      <c r="A50" s="334" t="s">
        <v>102</v>
      </c>
      <c r="B50" s="334"/>
      <c r="C50" s="334"/>
      <c r="D50" s="334"/>
      <c r="E50" s="334"/>
      <c r="F50" s="334"/>
    </row>
    <row r="51" spans="1:6" ht="15">
      <c r="A51" s="334" t="s">
        <v>103</v>
      </c>
      <c r="B51" s="334"/>
      <c r="C51" s="334"/>
      <c r="D51" s="334"/>
      <c r="E51" s="334"/>
      <c r="F51" s="334"/>
    </row>
    <row r="52" spans="1:6" ht="15">
      <c r="A52" s="123"/>
      <c r="B52" s="123"/>
      <c r="C52" s="123"/>
      <c r="D52" s="123"/>
      <c r="E52" s="123"/>
      <c r="F52" s="123"/>
    </row>
    <row r="53" spans="1:6" ht="15">
      <c r="A53" s="393" t="s">
        <v>283</v>
      </c>
      <c r="B53" s="393"/>
      <c r="C53" s="393"/>
      <c r="D53" s="393"/>
      <c r="E53" s="393"/>
      <c r="F53" s="393"/>
    </row>
    <row r="54" spans="1:6" ht="15">
      <c r="A54" s="392" t="s">
        <v>237</v>
      </c>
      <c r="B54" s="392"/>
      <c r="C54" s="392"/>
      <c r="D54" s="392"/>
      <c r="E54" s="392"/>
      <c r="F54" s="392"/>
    </row>
    <row r="55" spans="1:6" ht="15">
      <c r="A55" s="2"/>
      <c r="B55" s="1"/>
      <c r="C55" s="1"/>
      <c r="D55" s="1"/>
      <c r="E55" s="1"/>
      <c r="F55" s="1"/>
    </row>
    <row r="56" spans="1:6" ht="60">
      <c r="A56" s="6" t="s">
        <v>38</v>
      </c>
      <c r="B56" s="6" t="s">
        <v>49</v>
      </c>
      <c r="C56" s="6" t="s">
        <v>104</v>
      </c>
      <c r="D56" s="6" t="s">
        <v>105</v>
      </c>
      <c r="E56" s="6" t="s">
        <v>106</v>
      </c>
      <c r="F56" s="6" t="s">
        <v>84</v>
      </c>
    </row>
    <row r="57" spans="1:6" ht="15">
      <c r="A57" s="24">
        <v>1</v>
      </c>
      <c r="B57" s="24">
        <v>2</v>
      </c>
      <c r="C57" s="24">
        <v>3</v>
      </c>
      <c r="D57" s="24">
        <v>4</v>
      </c>
      <c r="E57" s="24">
        <v>5</v>
      </c>
      <c r="F57" s="24">
        <v>6</v>
      </c>
    </row>
    <row r="58" spans="1:6" ht="15">
      <c r="A58" s="6"/>
      <c r="B58" s="118"/>
      <c r="C58" s="6"/>
      <c r="D58" s="6"/>
      <c r="E58" s="6"/>
      <c r="F58" s="13"/>
    </row>
    <row r="59" spans="1:6" ht="15">
      <c r="A59" s="6"/>
      <c r="B59" s="6"/>
      <c r="C59" s="6"/>
      <c r="D59" s="6"/>
      <c r="E59" s="6"/>
      <c r="F59" s="13"/>
    </row>
    <row r="60" spans="1:6" ht="15">
      <c r="A60" s="6"/>
      <c r="B60" s="8" t="s">
        <v>47</v>
      </c>
      <c r="C60" s="6" t="s">
        <v>48</v>
      </c>
      <c r="D60" s="6" t="s">
        <v>48</v>
      </c>
      <c r="E60" s="6" t="s">
        <v>48</v>
      </c>
      <c r="F60" s="37">
        <f>F58+F59</f>
        <v>0</v>
      </c>
    </row>
  </sheetData>
  <sheetProtection/>
  <mergeCells count="47">
    <mergeCell ref="E42:F42"/>
    <mergeCell ref="E44:F44"/>
    <mergeCell ref="A26:J26"/>
    <mergeCell ref="A27:J27"/>
    <mergeCell ref="I43:J43"/>
    <mergeCell ref="I44:J44"/>
    <mergeCell ref="E43:F43"/>
    <mergeCell ref="B42:D42"/>
    <mergeCell ref="A53:F53"/>
    <mergeCell ref="J29:J31"/>
    <mergeCell ref="D30:D31"/>
    <mergeCell ref="E30:G30"/>
    <mergeCell ref="A36:J36"/>
    <mergeCell ref="A34:B34"/>
    <mergeCell ref="A29:A31"/>
    <mergeCell ref="H29:H31"/>
    <mergeCell ref="I29:I31"/>
    <mergeCell ref="A50:F50"/>
    <mergeCell ref="A54:F54"/>
    <mergeCell ref="A38:F38"/>
    <mergeCell ref="B41:D41"/>
    <mergeCell ref="E41:F41"/>
    <mergeCell ref="B43:D43"/>
    <mergeCell ref="B44:D44"/>
    <mergeCell ref="A39:J39"/>
    <mergeCell ref="I41:J41"/>
    <mergeCell ref="I42:J42"/>
    <mergeCell ref="A51:F51"/>
    <mergeCell ref="A7:J7"/>
    <mergeCell ref="B10:B12"/>
    <mergeCell ref="C10:C12"/>
    <mergeCell ref="D10:G10"/>
    <mergeCell ref="E11:G11"/>
    <mergeCell ref="A24:J24"/>
    <mergeCell ref="B29:B31"/>
    <mergeCell ref="C29:C31"/>
    <mergeCell ref="D29:G29"/>
    <mergeCell ref="A1:J1"/>
    <mergeCell ref="A22:B22"/>
    <mergeCell ref="A3:J3"/>
    <mergeCell ref="A8:J8"/>
    <mergeCell ref="A5:J5"/>
    <mergeCell ref="H10:H12"/>
    <mergeCell ref="I10:I12"/>
    <mergeCell ref="J10:J12"/>
    <mergeCell ref="D11:D12"/>
    <mergeCell ref="A10:A12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scale="73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Фарит С</cp:lastModifiedBy>
  <cp:lastPrinted>2019-04-26T06:16:43Z</cp:lastPrinted>
  <dcterms:created xsi:type="dcterms:W3CDTF">2016-11-15T11:35:14Z</dcterms:created>
  <dcterms:modified xsi:type="dcterms:W3CDTF">2019-04-26T06:16:48Z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